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0" windowWidth="11360" windowHeight="6090" activeTab="0"/>
  </bookViews>
  <sheets>
    <sheet name="Info" sheetId="1" r:id="rId1"/>
    <sheet name="Print" sheetId="2" r:id="rId2"/>
  </sheets>
  <definedNames>
    <definedName name="_xlnm.Print_Area" localSheetId="1">'Print'!$A$1:$AA$50</definedName>
    <definedName name="_xlnm.Print_Titles" localSheetId="1">'Print'!$1:$6</definedName>
  </definedNames>
  <calcPr fullCalcOnLoad="1"/>
</workbook>
</file>

<file path=xl/sharedStrings.xml><?xml version="1.0" encoding="utf-8"?>
<sst xmlns="http://schemas.openxmlformats.org/spreadsheetml/2006/main" count="111" uniqueCount="72">
  <si>
    <t>HRA</t>
  </si>
  <si>
    <t>Stage</t>
  </si>
  <si>
    <t>Basic</t>
  </si>
  <si>
    <t>D A</t>
  </si>
  <si>
    <t>Month</t>
  </si>
  <si>
    <t>FPP</t>
  </si>
  <si>
    <t>Gross</t>
  </si>
  <si>
    <t>Transport</t>
  </si>
  <si>
    <t>Net</t>
  </si>
  <si>
    <t>Gross Increase</t>
  </si>
  <si>
    <t>Net Increase</t>
  </si>
  <si>
    <t>Days</t>
  </si>
  <si>
    <t>FPP-PF</t>
  </si>
  <si>
    <t>Name of the Employee :</t>
  </si>
  <si>
    <t>Employee Code No.</t>
  </si>
  <si>
    <t>Employee Designation :</t>
  </si>
  <si>
    <t>HRA Centre</t>
  </si>
  <si>
    <t>Employee Code</t>
  </si>
  <si>
    <t>Name</t>
  </si>
  <si>
    <t>Bank</t>
  </si>
  <si>
    <t>Branch</t>
  </si>
  <si>
    <t>1.  Enter your name, designation, etc. in the fields coloured "yellow".</t>
  </si>
  <si>
    <t>How to use this package :</t>
  </si>
  <si>
    <t>P.F.</t>
  </si>
  <si>
    <t>3.  Enter the number of days on Leave on Loss of Pay/Half-pay Sick Leave/Strike for which Pay is to be deducted.</t>
  </si>
  <si>
    <t>LOP Days</t>
  </si>
  <si>
    <t>4.  Go to the "Print" worksheet (by clicking the Printer Picture on the bottom of this sheet) and take a print out.</t>
  </si>
  <si>
    <t>5.  After taking the print out, if you want to enter the details of another person, please select the yellow coloured and light brown coloured areas and press the delete key.  Do not try to enter "Zero" in columns where you have no figures to enter.  To remove already entered figures, use delete key.</t>
  </si>
  <si>
    <t>Pro-rata Basic Pay</t>
  </si>
  <si>
    <t>Scale of Pay</t>
  </si>
  <si>
    <t>1/2 Wages</t>
  </si>
  <si>
    <t>3/4 Wages</t>
  </si>
  <si>
    <t>1/3 Wages</t>
  </si>
  <si>
    <t>1/3 BP</t>
  </si>
  <si>
    <t>1/2 BP</t>
  </si>
  <si>
    <t>3/4 BP</t>
  </si>
  <si>
    <t>Selected</t>
  </si>
  <si>
    <t>Above 45 Lakhs</t>
  </si>
  <si>
    <t>12 Lakhs upto 45 Lakhs</t>
  </si>
  <si>
    <t>Total</t>
  </si>
  <si>
    <t>Pension/NPS</t>
  </si>
  <si>
    <t>10th BP</t>
  </si>
  <si>
    <t>List 10th BP</t>
  </si>
  <si>
    <t>10th HRA</t>
  </si>
  <si>
    <t>10th FPP</t>
  </si>
  <si>
    <t>List FPP 10th</t>
  </si>
  <si>
    <t>10th</t>
  </si>
  <si>
    <t>Spl. Allowance</t>
  </si>
  <si>
    <t>Special Allowance</t>
  </si>
  <si>
    <t>11th Bipartite Arrears Calculation Package - Part-Time Employees</t>
  </si>
  <si>
    <t>2.  When you click on the fields coloured "light brown" you will get a small triangle like object on the right side. Click on the small triangle and a Menu will drop down.  Select the appropriate information like your HRA Centre, Basic Pay, FPP etc. (use copy &amp; paste for multiple entries of same value)</t>
  </si>
  <si>
    <t>7.  "Scale of Pay" column below should necessaryly be filled up (1/3 or 1/2 or 3/4) before proceeding with entering Pro-rata Basic Pay, etc.  Otherwise only wrong results will be produced by the package.</t>
  </si>
  <si>
    <t>Enter your existing (10th Bipartite) details for full month</t>
  </si>
  <si>
    <t>Note:  This Package will calculate arrears for the 11th Bipartite based on the Industry-level Settlement and will not cover any Bank-wise Settlements.  The accuracy of the results are based on the input given in this page by the user, incorrect input will only produce wrong results.</t>
  </si>
  <si>
    <t>6.  Salary for 30-5-2018, 31-5-2018, 26-12-2018, 8-1-2019, 9-1-2019, 22-10-2019, 8-1-2020, 31-1-2020, 1-2-2020 and 26-11-2020 has to be deducted for participation in the Strike call given by AIBEA.</t>
  </si>
  <si>
    <t>11th BP</t>
  </si>
  <si>
    <t>List 11th BP</t>
  </si>
  <si>
    <t>11th HRA</t>
  </si>
  <si>
    <t>11th FPP</t>
  </si>
  <si>
    <t>List FPP 11th</t>
  </si>
  <si>
    <t>Transport - 1</t>
  </si>
  <si>
    <t>Transport - 16</t>
  </si>
  <si>
    <t>11th</t>
  </si>
  <si>
    <t>Other places</t>
  </si>
  <si>
    <t>11th Bipartite Arrears Calculations using AIBEA's Chart</t>
  </si>
  <si>
    <t>Part-Time Employee - Existing</t>
  </si>
  <si>
    <t>Part-Time Employee - Revised</t>
  </si>
  <si>
    <t>2017-18</t>
  </si>
  <si>
    <t>2018-19</t>
  </si>
  <si>
    <t>2019-20</t>
  </si>
  <si>
    <t>2020-21</t>
  </si>
  <si>
    <t>Pension</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</si>
</sst>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0"/>
    <numFmt numFmtId="176" formatCode="0.00000"/>
    <numFmt numFmtId="177" formatCode="0.000%"/>
    <numFmt numFmtId="178" formatCode="0_);[Red]\(0\)"/>
    <numFmt numFmtId="179" formatCode="0_);\(0\)"/>
    <numFmt numFmtId="180" formatCode="0.00_);\(0.00\)"/>
    <numFmt numFmtId="181" formatCode="0.00_);[Red]\(0.00\)"/>
    <numFmt numFmtId="182" formatCode="0.00000%"/>
    <numFmt numFmtId="183" formatCode="0.0000%"/>
    <numFmt numFmtId="184" formatCode="0.000000"/>
    <numFmt numFmtId="185" formatCode="#,##0.0_);\(#,##0.0\)"/>
    <numFmt numFmtId="186" formatCode="0.0000000"/>
    <numFmt numFmtId="187" formatCode="m/d"/>
    <numFmt numFmtId="188" formatCode="dd\-mmm\-yy"/>
    <numFmt numFmtId="189" formatCode="mmmm\-yy"/>
    <numFmt numFmtId="190" formatCode="&quot;Rs.&quot;#,##0_);\(&quot;Rs.&quot;#,##0\)"/>
    <numFmt numFmtId="191" formatCode="&quot;Rs.&quot;#,##0_);[Red]\(&quot;Rs.&quot;#,##0\)"/>
    <numFmt numFmtId="192" formatCode="&quot;Rs.&quot;#,##0.00_);\(&quot;Rs.&quot;#,##0.00\)"/>
    <numFmt numFmtId="193" formatCode="&quot;Rs.&quot;#,##0.00_);[Red]\(&quot;Rs.&quot;#,##0.00\)"/>
    <numFmt numFmtId="194" formatCode="_(&quot;Rs.&quot;* #,##0_);_(&quot;Rs.&quot;* \(#,##0\);_(&quot;Rs.&quot;* &quot;-&quot;_);_(@_)"/>
    <numFmt numFmtId="195" formatCode="_(&quot;Rs.&quot;* #,##0.00_);_(&quot;Rs.&quot;* \(#,##0.00\);_(&quot;Rs.&quot;* &quot;-&quot;??_);_(@_)"/>
    <numFmt numFmtId="196" formatCode="0.00000000"/>
    <numFmt numFmtId="197" formatCode="0.000000000"/>
    <numFmt numFmtId="198" formatCode="0.0000000000"/>
    <numFmt numFmtId="199" formatCode="0.00000000000"/>
    <numFmt numFmtId="200" formatCode="0.000000000000"/>
    <numFmt numFmtId="201" formatCode="#,##0.0"/>
    <numFmt numFmtId="202" formatCode="#,##0.000"/>
    <numFmt numFmtId="203" formatCode="&quot;Yes&quot;;&quot;Yes&quot;;&quot;No&quot;"/>
    <numFmt numFmtId="204" formatCode="&quot;True&quot;;&quot;True&quot;;&quot;False&quot;"/>
    <numFmt numFmtId="205" formatCode="&quot;On&quot;;&quot;On&quot;;&quot;Off&quot;"/>
    <numFmt numFmtId="206" formatCode="0.0000000000000"/>
    <numFmt numFmtId="207" formatCode="_(&quot;$&quot;* #,##0.000_);_(&quot;$&quot;* \(#,##0.000\);_(&quot;$&quot;* &quot;-&quot;???_);_(@_)"/>
    <numFmt numFmtId="208" formatCode="mmmm\ d\,\ yyyy"/>
    <numFmt numFmtId="209" formatCode="[$€-2]\ #,##0.00_);[Red]\([$€-2]\ #,##0.00\)"/>
    <numFmt numFmtId="210" formatCode="[$-409]dddd\,\ mmmm\ dd\,\ yyyy"/>
    <numFmt numFmtId="211" formatCode="[$-409]mmm\-yy;@"/>
    <numFmt numFmtId="212" formatCode="mmm\-yyyy"/>
  </numFmts>
  <fonts count="47">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sz val="12"/>
      <name val="Arial"/>
      <family val="2"/>
    </font>
    <font>
      <b/>
      <i/>
      <sz val="12"/>
      <name val="Tahoma"/>
      <family val="2"/>
    </font>
    <font>
      <b/>
      <sz val="10"/>
      <color indexed="10"/>
      <name val="Arial"/>
      <family val="2"/>
    </font>
    <font>
      <b/>
      <sz val="9"/>
      <color indexed="12"/>
      <name val="Arial"/>
      <family val="2"/>
    </font>
    <font>
      <b/>
      <sz val="9"/>
      <color indexed="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8">
    <xf numFmtId="0" fontId="0" fillId="0" borderId="0" xfId="0" applyAlignment="1">
      <alignment/>
    </xf>
    <xf numFmtId="0" fontId="0" fillId="0" borderId="10" xfId="0" applyBorder="1" applyAlignment="1">
      <alignment/>
    </xf>
    <xf numFmtId="0" fontId="4" fillId="0" borderId="10" xfId="0" applyFont="1" applyBorder="1" applyAlignment="1" applyProtection="1">
      <alignment horizontal="center"/>
      <protection hidden="1"/>
    </xf>
    <xf numFmtId="0" fontId="4" fillId="0" borderId="10" xfId="0" applyFont="1" applyFill="1" applyBorder="1" applyAlignment="1" applyProtection="1">
      <alignment horizontal="center" vertical="center" wrapText="1"/>
      <protection hidden="1"/>
    </xf>
    <xf numFmtId="0" fontId="0" fillId="0" borderId="10" xfId="0" applyBorder="1" applyAlignment="1" applyProtection="1">
      <alignment/>
      <protection hidden="1"/>
    </xf>
    <xf numFmtId="2" fontId="0" fillId="0" borderId="10" xfId="0" applyNumberFormat="1" applyBorder="1" applyAlignment="1" applyProtection="1">
      <alignment/>
      <protection hidden="1"/>
    </xf>
    <xf numFmtId="2" fontId="0" fillId="0" borderId="10" xfId="0" applyNumberFormat="1" applyBorder="1" applyAlignment="1">
      <alignment/>
    </xf>
    <xf numFmtId="0" fontId="5" fillId="0" borderId="10"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0" fillId="0" borderId="12" xfId="0" applyBorder="1" applyAlignment="1" applyProtection="1">
      <alignment/>
      <protection hidden="1"/>
    </xf>
    <xf numFmtId="211" fontId="0" fillId="0" borderId="10" xfId="0" applyNumberFormat="1" applyFont="1" applyBorder="1" applyAlignment="1" applyProtection="1">
      <alignment horizontal="left"/>
      <protection hidden="1"/>
    </xf>
    <xf numFmtId="1" fontId="0" fillId="0" borderId="10" xfId="0" applyNumberFormat="1" applyFont="1" applyBorder="1" applyAlignment="1" applyProtection="1">
      <alignment horizontal="center"/>
      <protection hidden="1"/>
    </xf>
    <xf numFmtId="2" fontId="0" fillId="0" borderId="10" xfId="0" applyNumberFormat="1" applyFont="1" applyBorder="1" applyAlignment="1" applyProtection="1">
      <alignment/>
      <protection hidden="1"/>
    </xf>
    <xf numFmtId="2" fontId="0" fillId="0" borderId="10" xfId="0" applyNumberFormat="1" applyFont="1" applyBorder="1" applyAlignment="1" applyProtection="1">
      <alignment vertical="center"/>
      <protection hidden="1"/>
    </xf>
    <xf numFmtId="0" fontId="4" fillId="0" borderId="10" xfId="0" applyFont="1" applyBorder="1" applyAlignment="1">
      <alignment horizontal="center"/>
    </xf>
    <xf numFmtId="0" fontId="4" fillId="0" borderId="10" xfId="0" applyFont="1" applyBorder="1" applyAlignment="1" applyProtection="1">
      <alignment horizontal="center" vertical="center" wrapText="1"/>
      <protection hidden="1"/>
    </xf>
    <xf numFmtId="2" fontId="0" fillId="0" borderId="0" xfId="0" applyNumberFormat="1" applyBorder="1" applyAlignment="1">
      <alignment/>
    </xf>
    <xf numFmtId="0" fontId="4" fillId="0" borderId="0" xfId="0" applyFont="1" applyBorder="1" applyAlignment="1">
      <alignment horizontal="center"/>
    </xf>
    <xf numFmtId="2" fontId="5" fillId="0" borderId="10" xfId="0" applyNumberFormat="1" applyFont="1" applyBorder="1" applyAlignment="1" applyProtection="1">
      <alignment horizontal="center"/>
      <protection hidden="1"/>
    </xf>
    <xf numFmtId="2" fontId="4" fillId="0" borderId="10" xfId="0" applyNumberFormat="1" applyFont="1" applyFill="1" applyBorder="1" applyAlignment="1" applyProtection="1">
      <alignment horizontal="center" vertical="center"/>
      <protection hidden="1"/>
    </xf>
    <xf numFmtId="10" fontId="0" fillId="0" borderId="10" xfId="0" applyNumberFormat="1" applyBorder="1" applyAlignment="1">
      <alignment/>
    </xf>
    <xf numFmtId="2" fontId="0" fillId="0" borderId="10" xfId="0" applyNumberFormat="1" applyFont="1" applyFill="1" applyBorder="1" applyAlignment="1" applyProtection="1">
      <alignment horizontal="right" vertical="center"/>
      <protection hidden="1"/>
    </xf>
    <xf numFmtId="2" fontId="4" fillId="0" borderId="10" xfId="0" applyNumberFormat="1" applyFont="1" applyBorder="1" applyAlignment="1">
      <alignment/>
    </xf>
    <xf numFmtId="0" fontId="0" fillId="0" borderId="12" xfId="0" applyFont="1" applyBorder="1" applyAlignment="1">
      <alignment horizontal="right"/>
    </xf>
    <xf numFmtId="0" fontId="0" fillId="0" borderId="10" xfId="0" applyFont="1" applyBorder="1" applyAlignment="1">
      <alignment horizontal="right"/>
    </xf>
    <xf numFmtId="1" fontId="6" fillId="33" borderId="10" xfId="0" applyNumberFormat="1" applyFont="1" applyFill="1" applyBorder="1" applyAlignment="1" applyProtection="1">
      <alignment horizontal="center"/>
      <protection locked="0"/>
    </xf>
    <xf numFmtId="0" fontId="4" fillId="0" borderId="0" xfId="0" applyFont="1" applyAlignment="1">
      <alignment vertical="top" wrapText="1"/>
    </xf>
    <xf numFmtId="211" fontId="6" fillId="0" borderId="10" xfId="0" applyNumberFormat="1" applyFont="1" applyBorder="1" applyAlignment="1" applyProtection="1">
      <alignment horizontal="left"/>
      <protection hidden="1"/>
    </xf>
    <xf numFmtId="1" fontId="0" fillId="0" borderId="0" xfId="0" applyNumberFormat="1" applyBorder="1" applyAlignment="1">
      <alignment/>
    </xf>
    <xf numFmtId="10" fontId="0" fillId="0" borderId="0" xfId="0" applyNumberFormat="1" applyBorder="1" applyAlignment="1">
      <alignment/>
    </xf>
    <xf numFmtId="0" fontId="4" fillId="0" borderId="0" xfId="0" applyFont="1" applyBorder="1" applyAlignment="1" applyProtection="1">
      <alignment horizontal="center"/>
      <protection hidden="1"/>
    </xf>
    <xf numFmtId="10" fontId="0" fillId="0" borderId="13" xfId="0" applyNumberFormat="1" applyBorder="1" applyAlignment="1">
      <alignment/>
    </xf>
    <xf numFmtId="0" fontId="0" fillId="0" borderId="14" xfId="0" applyBorder="1" applyAlignment="1">
      <alignment/>
    </xf>
    <xf numFmtId="2" fontId="0" fillId="0" borderId="10" xfId="0" applyNumberFormat="1" applyFill="1" applyBorder="1" applyAlignment="1">
      <alignment/>
    </xf>
    <xf numFmtId="2" fontId="0" fillId="0" borderId="12" xfId="0" applyNumberFormat="1" applyFont="1" applyBorder="1" applyAlignment="1">
      <alignment horizontal="right"/>
    </xf>
    <xf numFmtId="0" fontId="0" fillId="0" borderId="15" xfId="0" applyFill="1" applyBorder="1" applyAlignment="1">
      <alignment/>
    </xf>
    <xf numFmtId="0" fontId="0" fillId="0" borderId="14" xfId="0" applyFont="1" applyBorder="1" applyAlignment="1">
      <alignment horizontal="right"/>
    </xf>
    <xf numFmtId="0" fontId="0" fillId="0" borderId="14" xfId="0" applyFill="1" applyBorder="1" applyAlignment="1">
      <alignment/>
    </xf>
    <xf numFmtId="0" fontId="4" fillId="0" borderId="10" xfId="0" applyFont="1" applyFill="1" applyBorder="1" applyAlignment="1">
      <alignment horizontal="center"/>
    </xf>
    <xf numFmtId="2" fontId="0" fillId="0" borderId="10" xfId="0" applyNumberFormat="1" applyFont="1" applyFill="1" applyBorder="1" applyAlignment="1">
      <alignment horizontal="right"/>
    </xf>
    <xf numFmtId="2" fontId="6" fillId="34" borderId="10" xfId="0" applyNumberFormat="1" applyFont="1" applyFill="1" applyBorder="1" applyAlignment="1" applyProtection="1">
      <alignment/>
      <protection locked="0"/>
    </xf>
    <xf numFmtId="0" fontId="0" fillId="0" borderId="14" xfId="0" applyNumberFormat="1" applyBorder="1" applyAlignment="1">
      <alignment/>
    </xf>
    <xf numFmtId="0" fontId="0" fillId="0" borderId="10" xfId="0" applyFont="1" applyFill="1" applyBorder="1" applyAlignment="1" applyProtection="1">
      <alignment/>
      <protection/>
    </xf>
    <xf numFmtId="0" fontId="0" fillId="0" borderId="10" xfId="0" applyFill="1" applyBorder="1" applyAlignment="1" applyProtection="1">
      <alignment/>
      <protection hidden="1"/>
    </xf>
    <xf numFmtId="0" fontId="4" fillId="0" borderId="10" xfId="0" applyFont="1" applyBorder="1" applyAlignment="1" applyProtection="1">
      <alignment/>
      <protection hidden="1"/>
    </xf>
    <xf numFmtId="2" fontId="4" fillId="0" borderId="10" xfId="0" applyNumberFormat="1" applyFont="1" applyBorder="1" applyAlignment="1" applyProtection="1">
      <alignment/>
      <protection hidden="1"/>
    </xf>
    <xf numFmtId="0" fontId="0" fillId="0" borderId="0" xfId="0" applyBorder="1" applyAlignment="1">
      <alignment/>
    </xf>
    <xf numFmtId="0" fontId="0" fillId="0" borderId="16" xfId="0" applyBorder="1" applyAlignment="1">
      <alignment/>
    </xf>
    <xf numFmtId="2" fontId="0" fillId="0" borderId="16" xfId="0" applyNumberFormat="1" applyBorder="1" applyAlignment="1">
      <alignment/>
    </xf>
    <xf numFmtId="0" fontId="0" fillId="0" borderId="17" xfId="0" applyBorder="1" applyAlignment="1">
      <alignment/>
    </xf>
    <xf numFmtId="0" fontId="0" fillId="0" borderId="10" xfId="0" applyFont="1" applyBorder="1" applyAlignment="1">
      <alignment/>
    </xf>
    <xf numFmtId="0" fontId="4" fillId="0" borderId="13" xfId="0" applyFont="1" applyBorder="1" applyAlignment="1" applyProtection="1">
      <alignment horizontal="center"/>
      <protection hidden="1"/>
    </xf>
    <xf numFmtId="2" fontId="0" fillId="0" borderId="10" xfId="0" applyNumberFormat="1" applyFont="1" applyBorder="1" applyAlignment="1" applyProtection="1">
      <alignment horizontal="left"/>
      <protection hidden="1"/>
    </xf>
    <xf numFmtId="49" fontId="4" fillId="0" borderId="18" xfId="0" applyNumberFormat="1" applyFont="1" applyBorder="1" applyAlignment="1" applyProtection="1">
      <alignment/>
      <protection hidden="1"/>
    </xf>
    <xf numFmtId="2" fontId="0" fillId="0" borderId="0" xfId="0" applyNumberFormat="1" applyAlignment="1">
      <alignment/>
    </xf>
    <xf numFmtId="2" fontId="6" fillId="34" borderId="18" xfId="0" applyNumberFormat="1" applyFont="1" applyFill="1" applyBorder="1" applyAlignment="1" applyProtection="1">
      <alignment horizontal="center" vertical="center"/>
      <protection locked="0"/>
    </xf>
    <xf numFmtId="2" fontId="6" fillId="34" borderId="1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right" vertical="center"/>
      <protection hidden="1"/>
    </xf>
    <xf numFmtId="0" fontId="0" fillId="0" borderId="18" xfId="0" applyFont="1" applyFill="1" applyBorder="1" applyAlignment="1">
      <alignment/>
    </xf>
    <xf numFmtId="1" fontId="0" fillId="0" borderId="18" xfId="0" applyNumberFormat="1" applyFont="1" applyBorder="1" applyAlignment="1" applyProtection="1">
      <alignment horizontal="center"/>
      <protection hidden="1"/>
    </xf>
    <xf numFmtId="2" fontId="4" fillId="0" borderId="10" xfId="0" applyNumberFormat="1" applyFont="1" applyBorder="1" applyAlignment="1" applyProtection="1">
      <alignment horizontal="center"/>
      <protection hidden="1"/>
    </xf>
    <xf numFmtId="0" fontId="0" fillId="0" borderId="10" xfId="0" applyFont="1" applyBorder="1" applyAlignment="1" applyProtection="1">
      <alignment vertical="center"/>
      <protection hidden="1"/>
    </xf>
    <xf numFmtId="49" fontId="0" fillId="0" borderId="10" xfId="0" applyNumberFormat="1" applyFont="1" applyBorder="1" applyAlignment="1" applyProtection="1">
      <alignment vertical="center"/>
      <protection hidden="1"/>
    </xf>
    <xf numFmtId="2" fontId="3" fillId="0" borderId="10" xfId="0" applyNumberFormat="1" applyFont="1" applyBorder="1" applyAlignment="1" applyProtection="1">
      <alignment horizontal="center"/>
      <protection hidden="1"/>
    </xf>
    <xf numFmtId="211" fontId="11" fillId="0" borderId="10" xfId="0" applyNumberFormat="1" applyFont="1" applyBorder="1" applyAlignment="1" applyProtection="1">
      <alignment horizontal="left"/>
      <protection hidden="1"/>
    </xf>
    <xf numFmtId="2" fontId="11" fillId="0" borderId="10" xfId="0" applyNumberFormat="1" applyFont="1" applyBorder="1" applyAlignment="1" applyProtection="1">
      <alignment/>
      <protection hidden="1"/>
    </xf>
    <xf numFmtId="2" fontId="6" fillId="34" borderId="18" xfId="0" applyNumberFormat="1" applyFont="1" applyFill="1" applyBorder="1" applyAlignment="1" applyProtection="1">
      <alignment horizontal="center" vertical="center"/>
      <protection locked="0"/>
    </xf>
    <xf numFmtId="2" fontId="6" fillId="34" borderId="14" xfId="0" applyNumberFormat="1" applyFont="1" applyFill="1" applyBorder="1" applyAlignment="1" applyProtection="1">
      <alignment horizontal="center" vertical="center"/>
      <protection locked="0"/>
    </xf>
    <xf numFmtId="0" fontId="9" fillId="0" borderId="0" xfId="0" applyFont="1" applyBorder="1" applyAlignment="1">
      <alignment/>
    </xf>
    <xf numFmtId="0" fontId="9" fillId="0" borderId="19" xfId="0" applyFont="1" applyBorder="1" applyAlignment="1">
      <alignment/>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0" fillId="0" borderId="10" xfId="0" applyFill="1" applyBorder="1" applyAlignment="1">
      <alignment horizontal="left" vertical="center"/>
    </xf>
    <xf numFmtId="0" fontId="6" fillId="0" borderId="18" xfId="0" applyFont="1" applyBorder="1" applyAlignment="1">
      <alignment/>
    </xf>
    <xf numFmtId="0" fontId="6" fillId="0" borderId="14" xfId="0" applyFont="1" applyBorder="1" applyAlignment="1">
      <alignment/>
    </xf>
    <xf numFmtId="0" fontId="8" fillId="35" borderId="18" xfId="0" applyFont="1" applyFill="1" applyBorder="1" applyAlignment="1">
      <alignment horizontal="center"/>
    </xf>
    <xf numFmtId="0" fontId="8" fillId="35" borderId="15" xfId="0" applyFont="1" applyFill="1" applyBorder="1" applyAlignment="1">
      <alignment horizontal="center"/>
    </xf>
    <xf numFmtId="0" fontId="8" fillId="35" borderId="14" xfId="0" applyFont="1" applyFill="1" applyBorder="1" applyAlignment="1">
      <alignment horizontal="center"/>
    </xf>
    <xf numFmtId="0" fontId="6" fillId="0" borderId="10" xfId="0" applyFont="1" applyBorder="1" applyAlignment="1">
      <alignment/>
    </xf>
    <xf numFmtId="0" fontId="0" fillId="0" borderId="17" xfId="0" applyBorder="1" applyAlignment="1">
      <alignment/>
    </xf>
    <xf numFmtId="0" fontId="0" fillId="0" borderId="16" xfId="0" applyBorder="1" applyAlignment="1">
      <alignment/>
    </xf>
    <xf numFmtId="0" fontId="0" fillId="0" borderId="23" xfId="0" applyBorder="1" applyAlignment="1">
      <alignment/>
    </xf>
    <xf numFmtId="0" fontId="0" fillId="0" borderId="13"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7" fillId="36" borderId="16"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22" xfId="0" applyFont="1" applyFill="1" applyBorder="1" applyAlignment="1">
      <alignment horizontal="center" vertical="center"/>
    </xf>
    <xf numFmtId="0" fontId="4" fillId="0" borderId="15" xfId="0" applyFont="1" applyBorder="1" applyAlignment="1">
      <alignment horizontal="center"/>
    </xf>
    <xf numFmtId="0" fontId="4" fillId="0" borderId="14" xfId="0" applyFont="1" applyBorder="1" applyAlignment="1">
      <alignment horizontal="center"/>
    </xf>
    <xf numFmtId="0" fontId="4" fillId="37" borderId="16" xfId="0" applyFont="1" applyFill="1" applyBorder="1" applyAlignment="1">
      <alignment vertical="top" wrapText="1"/>
    </xf>
    <xf numFmtId="0" fontId="4" fillId="37" borderId="23" xfId="0" applyFont="1" applyFill="1" applyBorder="1" applyAlignment="1">
      <alignment vertical="top" wrapText="1"/>
    </xf>
    <xf numFmtId="0" fontId="4" fillId="37" borderId="0" xfId="0" applyFont="1" applyFill="1" applyBorder="1" applyAlignment="1">
      <alignment vertical="top" wrapText="1"/>
    </xf>
    <xf numFmtId="0" fontId="4" fillId="37" borderId="19" xfId="0" applyFont="1" applyFill="1" applyBorder="1" applyAlignment="1">
      <alignment vertical="top" wrapText="1"/>
    </xf>
    <xf numFmtId="0" fontId="4" fillId="37" borderId="21" xfId="0" applyFont="1" applyFill="1" applyBorder="1" applyAlignment="1">
      <alignment vertical="top" wrapText="1"/>
    </xf>
    <xf numFmtId="0" fontId="4" fillId="37" borderId="22" xfId="0" applyFont="1" applyFill="1" applyBorder="1" applyAlignment="1">
      <alignment vertical="top" wrapText="1"/>
    </xf>
    <xf numFmtId="0" fontId="9" fillId="0" borderId="16" xfId="0" applyFont="1" applyBorder="1" applyAlignment="1">
      <alignment/>
    </xf>
    <xf numFmtId="0" fontId="9" fillId="0" borderId="23" xfId="0" applyFont="1" applyBorder="1" applyAlignment="1">
      <alignment/>
    </xf>
    <xf numFmtId="49" fontId="6" fillId="33" borderId="18" xfId="0" applyNumberFormat="1" applyFont="1" applyFill="1" applyBorder="1" applyAlignment="1" applyProtection="1">
      <alignment horizontal="left"/>
      <protection locked="0"/>
    </xf>
    <xf numFmtId="49" fontId="6" fillId="33" borderId="15" xfId="0" applyNumberFormat="1" applyFont="1" applyFill="1" applyBorder="1" applyAlignment="1" applyProtection="1">
      <alignment horizontal="left"/>
      <protection locked="0"/>
    </xf>
    <xf numFmtId="49" fontId="6" fillId="33" borderId="14" xfId="0" applyNumberFormat="1" applyFont="1" applyFill="1" applyBorder="1" applyAlignment="1" applyProtection="1">
      <alignment horizontal="left"/>
      <protection locked="0"/>
    </xf>
    <xf numFmtId="0" fontId="0" fillId="0" borderId="0" xfId="0" applyAlignment="1">
      <alignment/>
    </xf>
    <xf numFmtId="0" fontId="8" fillId="0" borderId="18" xfId="0" applyFont="1" applyBorder="1" applyAlignment="1">
      <alignment/>
    </xf>
    <xf numFmtId="0" fontId="8" fillId="0" borderId="15" xfId="0" applyFont="1" applyBorder="1" applyAlignment="1">
      <alignment/>
    </xf>
    <xf numFmtId="0" fontId="8" fillId="0" borderId="14" xfId="0" applyFont="1" applyBorder="1" applyAlignment="1">
      <alignment/>
    </xf>
    <xf numFmtId="0" fontId="8" fillId="35" borderId="17" xfId="0" applyFont="1" applyFill="1" applyBorder="1" applyAlignment="1">
      <alignment vertical="top" textRotation="255" wrapText="1"/>
    </xf>
    <xf numFmtId="0" fontId="8" fillId="35" borderId="16" xfId="0" applyFont="1" applyFill="1" applyBorder="1" applyAlignment="1">
      <alignment vertical="top" textRotation="255" wrapText="1"/>
    </xf>
    <xf numFmtId="0" fontId="8" fillId="35" borderId="13" xfId="0" applyFont="1" applyFill="1" applyBorder="1" applyAlignment="1">
      <alignment vertical="top" textRotation="255" wrapText="1"/>
    </xf>
    <xf numFmtId="0" fontId="8" fillId="35" borderId="0" xfId="0" applyFont="1" applyFill="1" applyAlignment="1">
      <alignment vertical="top" textRotation="255" wrapText="1"/>
    </xf>
    <xf numFmtId="0" fontId="8" fillId="35" borderId="20" xfId="0" applyFont="1" applyFill="1" applyBorder="1" applyAlignment="1">
      <alignment vertical="top" textRotation="255" wrapText="1"/>
    </xf>
    <xf numFmtId="0" fontId="8" fillId="35" borderId="21" xfId="0" applyFont="1" applyFill="1" applyBorder="1" applyAlignment="1">
      <alignment vertical="top" textRotation="255" wrapText="1"/>
    </xf>
    <xf numFmtId="0" fontId="8" fillId="35" borderId="21" xfId="0" applyFont="1" applyFill="1" applyBorder="1" applyAlignment="1">
      <alignment/>
    </xf>
    <xf numFmtId="0" fontId="9" fillId="0" borderId="0" xfId="0" applyFont="1" applyBorder="1" applyAlignment="1">
      <alignment vertical="top" wrapText="1"/>
    </xf>
    <xf numFmtId="0" fontId="9" fillId="0" borderId="19" xfId="0" applyFont="1" applyBorder="1" applyAlignment="1">
      <alignment vertical="top" wrapText="1"/>
    </xf>
    <xf numFmtId="0" fontId="6" fillId="33" borderId="18" xfId="0" applyFont="1" applyFill="1" applyBorder="1" applyAlignment="1" applyProtection="1">
      <alignment horizontal="left"/>
      <protection locked="0"/>
    </xf>
    <xf numFmtId="0" fontId="6" fillId="33" borderId="15" xfId="0" applyFont="1" applyFill="1" applyBorder="1" applyAlignment="1" applyProtection="1">
      <alignment horizontal="left"/>
      <protection locked="0"/>
    </xf>
    <xf numFmtId="0" fontId="6" fillId="33" borderId="14" xfId="0" applyFont="1" applyFill="1" applyBorder="1" applyAlignment="1" applyProtection="1">
      <alignment horizontal="left"/>
      <protection locked="0"/>
    </xf>
    <xf numFmtId="0" fontId="6" fillId="34" borderId="18" xfId="0"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14" xfId="0" applyFont="1" applyFill="1" applyBorder="1" applyAlignment="1" applyProtection="1">
      <alignment/>
      <protection locked="0"/>
    </xf>
    <xf numFmtId="0" fontId="4" fillId="0" borderId="18"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9" fillId="0" borderId="13" xfId="0" applyFont="1" applyBorder="1" applyAlignment="1">
      <alignment/>
    </xf>
    <xf numFmtId="0" fontId="9" fillId="0" borderId="13" xfId="0" applyFont="1" applyBorder="1" applyAlignment="1">
      <alignment vertical="top" wrapText="1"/>
    </xf>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0" fillId="35" borderId="0" xfId="0" applyFill="1" applyAlignment="1">
      <alignment/>
    </xf>
    <xf numFmtId="0" fontId="0" fillId="35" borderId="21" xfId="0" applyFill="1" applyBorder="1" applyAlignment="1">
      <alignment/>
    </xf>
    <xf numFmtId="0" fontId="0" fillId="35" borderId="15" xfId="0" applyFill="1" applyBorder="1" applyAlignment="1">
      <alignment/>
    </xf>
    <xf numFmtId="0" fontId="4" fillId="0" borderId="10" xfId="0" applyFont="1" applyBorder="1" applyAlignment="1" applyProtection="1">
      <alignment horizontal="center"/>
      <protection hidden="1"/>
    </xf>
    <xf numFmtId="0" fontId="5" fillId="0" borderId="24" xfId="0" applyFont="1" applyBorder="1" applyAlignment="1" applyProtection="1">
      <alignment horizontal="center" vertical="center" textRotation="65" wrapText="1"/>
      <protection hidden="1"/>
    </xf>
    <xf numFmtId="0" fontId="5" fillId="0" borderId="12" xfId="0" applyFont="1" applyBorder="1" applyAlignment="1" applyProtection="1">
      <alignment horizontal="center" vertical="center" textRotation="65" wrapText="1"/>
      <protection hidden="1"/>
    </xf>
    <xf numFmtId="0" fontId="0" fillId="0" borderId="18" xfId="0" applyFont="1" applyBorder="1" applyAlignment="1" applyProtection="1">
      <alignment/>
      <protection hidden="1"/>
    </xf>
    <xf numFmtId="0" fontId="0" fillId="0" borderId="14" xfId="0" applyFont="1" applyBorder="1" applyAlignment="1" applyProtection="1">
      <alignment/>
      <protection hidden="1"/>
    </xf>
    <xf numFmtId="0" fontId="5" fillId="0" borderId="17"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49" fontId="0" fillId="0" borderId="18" xfId="60" applyNumberFormat="1" applyFont="1" applyBorder="1" applyAlignment="1" applyProtection="1">
      <alignment horizontal="left" vertical="center"/>
      <protection hidden="1"/>
    </xf>
    <xf numFmtId="10" fontId="0" fillId="0" borderId="14" xfId="60" applyNumberFormat="1" applyFont="1" applyBorder="1" applyAlignment="1" applyProtection="1">
      <alignment horizontal="left" vertical="center"/>
      <protection hidden="1"/>
    </xf>
    <xf numFmtId="0" fontId="5" fillId="0" borderId="10"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0" fillId="0" borderId="18" xfId="0" applyFont="1" applyBorder="1" applyAlignment="1" applyProtection="1">
      <alignment/>
      <protection hidden="1"/>
    </xf>
    <xf numFmtId="0" fontId="0" fillId="0" borderId="14" xfId="0" applyFont="1" applyBorder="1" applyAlignment="1" applyProtection="1">
      <alignment/>
      <protection hidden="1"/>
    </xf>
    <xf numFmtId="0" fontId="0" fillId="0" borderId="18" xfId="0" applyFont="1" applyBorder="1" applyAlignment="1" applyProtection="1">
      <alignment horizontal="left" vertical="center"/>
      <protection hidden="1"/>
    </xf>
    <xf numFmtId="0" fontId="0" fillId="0" borderId="15"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49" fontId="0" fillId="0" borderId="18" xfId="0" applyNumberFormat="1" applyFont="1" applyBorder="1" applyAlignment="1" applyProtection="1">
      <alignment horizontal="left" vertical="center"/>
      <protection hidden="1"/>
    </xf>
    <xf numFmtId="49" fontId="0" fillId="0" borderId="15" xfId="0" applyNumberFormat="1" applyFont="1" applyBorder="1" applyAlignment="1" applyProtection="1">
      <alignment horizontal="left" vertical="center"/>
      <protection hidden="1"/>
    </xf>
    <xf numFmtId="49" fontId="0" fillId="0" borderId="14" xfId="0" applyNumberFormat="1" applyFont="1" applyBorder="1" applyAlignment="1" applyProtection="1">
      <alignment horizontal="left" vertical="center"/>
      <protection hidden="1"/>
    </xf>
    <xf numFmtId="2" fontId="0" fillId="0" borderId="18" xfId="0" applyNumberFormat="1" applyFont="1" applyBorder="1" applyAlignment="1" applyProtection="1">
      <alignment horizontal="left" vertical="center"/>
      <protection hidden="1"/>
    </xf>
    <xf numFmtId="2" fontId="0" fillId="0" borderId="15" xfId="0" applyNumberFormat="1" applyFont="1" applyBorder="1" applyAlignment="1" applyProtection="1">
      <alignment horizontal="left" vertical="center"/>
      <protection hidden="1"/>
    </xf>
    <xf numFmtId="2" fontId="0" fillId="0" borderId="14" xfId="0" applyNumberFormat="1" applyFont="1" applyBorder="1" applyAlignment="1" applyProtection="1">
      <alignment horizontal="left" vertical="center"/>
      <protection hidden="1"/>
    </xf>
    <xf numFmtId="2" fontId="4" fillId="0" borderId="18" xfId="0" applyNumberFormat="1" applyFont="1" applyFill="1" applyBorder="1" applyAlignment="1" applyProtection="1">
      <alignment horizontal="center" vertical="center"/>
      <protection hidden="1"/>
    </xf>
    <xf numFmtId="2" fontId="4" fillId="0" borderId="14" xfId="0" applyNumberFormat="1"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Print!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5</xdr:row>
      <xdr:rowOff>0</xdr:rowOff>
    </xdr:from>
    <xdr:to>
      <xdr:col>9</xdr:col>
      <xdr:colOff>304800</xdr:colOff>
      <xdr:row>7</xdr:row>
      <xdr:rowOff>19050</xdr:rowOff>
    </xdr:to>
    <xdr:pic>
      <xdr:nvPicPr>
        <xdr:cNvPr id="1" name="Picture 39" descr="title"/>
        <xdr:cNvPicPr preferRelativeResize="1">
          <a:picLocks noChangeAspect="1"/>
        </xdr:cNvPicPr>
      </xdr:nvPicPr>
      <xdr:blipFill>
        <a:blip r:embed="rId1"/>
        <a:stretch>
          <a:fillRect/>
        </a:stretch>
      </xdr:blipFill>
      <xdr:spPr>
        <a:xfrm>
          <a:off x="952500" y="809625"/>
          <a:ext cx="5438775" cy="342900"/>
        </a:xfrm>
        <a:prstGeom prst="rect">
          <a:avLst/>
        </a:prstGeom>
        <a:noFill/>
        <a:ln w="9525" cmpd="sng">
          <a:noFill/>
        </a:ln>
      </xdr:spPr>
    </xdr:pic>
    <xdr:clientData/>
  </xdr:twoCellAnchor>
  <xdr:twoCellAnchor editAs="oneCell">
    <xdr:from>
      <xdr:col>5</xdr:col>
      <xdr:colOff>180975</xdr:colOff>
      <xdr:row>0</xdr:row>
      <xdr:rowOff>38100</xdr:rowOff>
    </xdr:from>
    <xdr:to>
      <xdr:col>5</xdr:col>
      <xdr:colOff>781050</xdr:colOff>
      <xdr:row>4</xdr:row>
      <xdr:rowOff>152400</xdr:rowOff>
    </xdr:to>
    <xdr:pic>
      <xdr:nvPicPr>
        <xdr:cNvPr id="2" name="Picture 43" descr="aibea"/>
        <xdr:cNvPicPr preferRelativeResize="1">
          <a:picLocks noChangeAspect="1"/>
        </xdr:cNvPicPr>
      </xdr:nvPicPr>
      <xdr:blipFill>
        <a:blip r:embed="rId2"/>
        <a:stretch>
          <a:fillRect/>
        </a:stretch>
      </xdr:blipFill>
      <xdr:spPr>
        <a:xfrm>
          <a:off x="3486150" y="38100"/>
          <a:ext cx="600075" cy="762000"/>
        </a:xfrm>
        <a:prstGeom prst="rect">
          <a:avLst/>
        </a:prstGeom>
        <a:noFill/>
        <a:ln w="9525" cmpd="sng">
          <a:noFill/>
        </a:ln>
      </xdr:spPr>
    </xdr:pic>
    <xdr:clientData/>
  </xdr:twoCellAnchor>
  <xdr:twoCellAnchor>
    <xdr:from>
      <xdr:col>8</xdr:col>
      <xdr:colOff>123825</xdr:colOff>
      <xdr:row>57</xdr:row>
      <xdr:rowOff>76200</xdr:rowOff>
    </xdr:from>
    <xdr:to>
      <xdr:col>9</xdr:col>
      <xdr:colOff>504825</xdr:colOff>
      <xdr:row>59</xdr:row>
      <xdr:rowOff>171450</xdr:rowOff>
    </xdr:to>
    <xdr:sp>
      <xdr:nvSpPr>
        <xdr:cNvPr id="3" name="printer2">
          <a:hlinkClick r:id="rId3"/>
        </xdr:cNvPr>
        <xdr:cNvSpPr>
          <a:spLocks/>
        </xdr:cNvSpPr>
      </xdr:nvSpPr>
      <xdr:spPr>
        <a:xfrm>
          <a:off x="5600700" y="11087100"/>
          <a:ext cx="990600" cy="476250"/>
        </a:xfrm>
        <a:custGeom>
          <a:pathLst>
            <a:path h="21600" w="21600">
              <a:moveTo>
                <a:pt x="10673" y="0"/>
              </a:moveTo>
              <a:lnTo>
                <a:pt x="19186" y="0"/>
              </a:lnTo>
              <a:lnTo>
                <a:pt x="21600" y="4703"/>
              </a:lnTo>
              <a:lnTo>
                <a:pt x="21600" y="10800"/>
              </a:lnTo>
              <a:lnTo>
                <a:pt x="21600" y="16548"/>
              </a:lnTo>
              <a:lnTo>
                <a:pt x="18042" y="16548"/>
              </a:lnTo>
              <a:lnTo>
                <a:pt x="18042" y="21600"/>
              </a:lnTo>
              <a:lnTo>
                <a:pt x="10673" y="21600"/>
              </a:lnTo>
              <a:lnTo>
                <a:pt x="3176" y="21600"/>
              </a:lnTo>
              <a:lnTo>
                <a:pt x="3176" y="16548"/>
              </a:lnTo>
              <a:lnTo>
                <a:pt x="0" y="16548"/>
              </a:lnTo>
              <a:lnTo>
                <a:pt x="0" y="10800"/>
              </a:lnTo>
              <a:lnTo>
                <a:pt x="0" y="4703"/>
              </a:lnTo>
              <a:lnTo>
                <a:pt x="2414" y="0"/>
              </a:lnTo>
              <a:lnTo>
                <a:pt x="10673" y="0"/>
              </a:lnTo>
              <a:close/>
            </a:path>
            <a:path h="21600" w="21600">
              <a:moveTo>
                <a:pt x="0" y="4703"/>
              </a:moveTo>
              <a:lnTo>
                <a:pt x="3558" y="4703"/>
              </a:lnTo>
              <a:lnTo>
                <a:pt x="17026" y="4703"/>
              </a:lnTo>
              <a:lnTo>
                <a:pt x="21600" y="4703"/>
              </a:lnTo>
              <a:lnTo>
                <a:pt x="0" y="4703"/>
              </a:lnTo>
              <a:moveTo>
                <a:pt x="0" y="4703"/>
              </a:moveTo>
              <a:lnTo>
                <a:pt x="16518" y="4703"/>
              </a:lnTo>
              <a:lnTo>
                <a:pt x="16518" y="10452"/>
              </a:lnTo>
              <a:moveTo>
                <a:pt x="16518" y="10452"/>
              </a:moveTo>
              <a:lnTo>
                <a:pt x="0" y="10452"/>
              </a:lnTo>
              <a:lnTo>
                <a:pt x="4320" y="16548"/>
              </a:lnTo>
              <a:lnTo>
                <a:pt x="4320" y="17419"/>
              </a:lnTo>
              <a:lnTo>
                <a:pt x="4320" y="20555"/>
              </a:lnTo>
              <a:moveTo>
                <a:pt x="4320" y="20555"/>
              </a:moveTo>
              <a:lnTo>
                <a:pt x="4320" y="21600"/>
              </a:lnTo>
              <a:lnTo>
                <a:pt x="4320" y="16548"/>
              </a:lnTo>
              <a:lnTo>
                <a:pt x="16899" y="16548"/>
              </a:lnTo>
              <a:lnTo>
                <a:pt x="16899" y="17419"/>
              </a:lnTo>
              <a:moveTo>
                <a:pt x="16899" y="17419"/>
              </a:moveTo>
              <a:lnTo>
                <a:pt x="16899" y="20555"/>
              </a:lnTo>
              <a:lnTo>
                <a:pt x="16899" y="21600"/>
              </a:lnTo>
              <a:lnTo>
                <a:pt x="16899" y="16548"/>
              </a:lnTo>
              <a:lnTo>
                <a:pt x="15247" y="14981"/>
              </a:lnTo>
              <a:moveTo>
                <a:pt x="15247" y="14981"/>
              </a:moveTo>
              <a:lnTo>
                <a:pt x="15247" y="10452"/>
              </a:lnTo>
              <a:lnTo>
                <a:pt x="16899" y="16548"/>
              </a:lnTo>
              <a:lnTo>
                <a:pt x="18042" y="16548"/>
              </a:lnTo>
              <a:lnTo>
                <a:pt x="16518" y="10452"/>
              </a:lnTo>
              <a:lnTo>
                <a:pt x="15247" y="14981"/>
              </a:lnTo>
              <a:lnTo>
                <a:pt x="15247" y="14981"/>
              </a:lnTo>
              <a:lnTo>
                <a:pt x="16772" y="17942"/>
              </a:lnTo>
              <a:lnTo>
                <a:pt x="4447" y="17942"/>
              </a:lnTo>
              <a:moveTo>
                <a:pt x="4447" y="17942"/>
              </a:moveTo>
              <a:lnTo>
                <a:pt x="5972" y="14981"/>
              </a:lnTo>
              <a:lnTo>
                <a:pt x="5972" y="10452"/>
              </a:lnTo>
              <a:lnTo>
                <a:pt x="4320" y="16548"/>
              </a:lnTo>
              <a:lnTo>
                <a:pt x="3176" y="16548"/>
              </a:lnTo>
              <a:moveTo>
                <a:pt x="3176" y="16548"/>
              </a:moveTo>
              <a:lnTo>
                <a:pt x="4701" y="10452"/>
              </a:lnTo>
              <a:lnTo>
                <a:pt x="20202" y="5574"/>
              </a:lnTo>
              <a:lnTo>
                <a:pt x="20711" y="5574"/>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2</xdr:col>
      <xdr:colOff>76200</xdr:colOff>
      <xdr:row>3</xdr:row>
      <xdr:rowOff>133350</xdr:rowOff>
    </xdr:to>
    <xdr:pic>
      <xdr:nvPicPr>
        <xdr:cNvPr id="1" name="Picture 1"/>
        <xdr:cNvPicPr preferRelativeResize="1">
          <a:picLocks noChangeAspect="1"/>
        </xdr:cNvPicPr>
      </xdr:nvPicPr>
      <xdr:blipFill>
        <a:blip r:embed="rId1"/>
        <a:stretch>
          <a:fillRect/>
        </a:stretch>
      </xdr:blipFill>
      <xdr:spPr>
        <a:xfrm>
          <a:off x="209550" y="57150"/>
          <a:ext cx="447675" cy="561975"/>
        </a:xfrm>
        <a:prstGeom prst="rect">
          <a:avLst/>
        </a:prstGeom>
        <a:noFill/>
        <a:ln w="9525" cmpd="sng">
          <a:noFill/>
        </a:ln>
      </xdr:spPr>
    </xdr:pic>
    <xdr:clientData/>
  </xdr:twoCellAnchor>
  <xdr:twoCellAnchor editAs="oneCell">
    <xdr:from>
      <xdr:col>13</xdr:col>
      <xdr:colOff>209550</xdr:colOff>
      <xdr:row>0</xdr:row>
      <xdr:rowOff>57150</xdr:rowOff>
    </xdr:from>
    <xdr:to>
      <xdr:col>14</xdr:col>
      <xdr:colOff>76200</xdr:colOff>
      <xdr:row>3</xdr:row>
      <xdr:rowOff>133350</xdr:rowOff>
    </xdr:to>
    <xdr:pic>
      <xdr:nvPicPr>
        <xdr:cNvPr id="2" name="Picture 2"/>
        <xdr:cNvPicPr preferRelativeResize="1">
          <a:picLocks noChangeAspect="1"/>
        </xdr:cNvPicPr>
      </xdr:nvPicPr>
      <xdr:blipFill>
        <a:blip r:embed="rId1"/>
        <a:stretch>
          <a:fillRect/>
        </a:stretch>
      </xdr:blipFill>
      <xdr:spPr>
        <a:xfrm>
          <a:off x="6829425" y="57150"/>
          <a:ext cx="4476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41"/>
  <sheetViews>
    <sheetView tabSelected="1" zoomScalePageLayoutView="0" workbookViewId="0" topLeftCell="A18">
      <selection activeCell="F22" sqref="F22:H22"/>
    </sheetView>
  </sheetViews>
  <sheetFormatPr defaultColWidth="9.140625" defaultRowHeight="12.75"/>
  <cols>
    <col min="1" max="1" width="8.7109375" style="0" customWidth="1"/>
    <col min="2" max="2" width="10.8515625" style="0" bestFit="1" customWidth="1"/>
    <col min="5" max="7" width="11.7109375" style="0" customWidth="1"/>
    <col min="27" max="27" width="8.8515625" style="0" hidden="1" customWidth="1"/>
  </cols>
  <sheetData>
    <row r="1" spans="1:11" ht="12.75">
      <c r="A1" s="84"/>
      <c r="B1" s="80"/>
      <c r="C1" s="81"/>
      <c r="D1" s="81"/>
      <c r="E1" s="81"/>
      <c r="F1" s="81"/>
      <c r="G1" s="81"/>
      <c r="H1" s="81"/>
      <c r="I1" s="81"/>
      <c r="J1" s="82"/>
      <c r="K1" s="106"/>
    </row>
    <row r="2" spans="1:11" ht="12.75">
      <c r="A2" s="84"/>
      <c r="B2" s="83"/>
      <c r="C2" s="84"/>
      <c r="D2" s="84"/>
      <c r="E2" s="84"/>
      <c r="F2" s="84"/>
      <c r="G2" s="84"/>
      <c r="H2" s="84"/>
      <c r="I2" s="84"/>
      <c r="J2" s="85"/>
      <c r="K2" s="106"/>
    </row>
    <row r="3" spans="1:11" ht="12.75">
      <c r="A3" s="84"/>
      <c r="B3" s="83"/>
      <c r="C3" s="84"/>
      <c r="D3" s="84"/>
      <c r="E3" s="84"/>
      <c r="F3" s="84"/>
      <c r="G3" s="84"/>
      <c r="H3" s="84"/>
      <c r="I3" s="84"/>
      <c r="J3" s="85"/>
      <c r="K3" s="106"/>
    </row>
    <row r="4" spans="1:11" ht="12.75">
      <c r="A4" s="84"/>
      <c r="B4" s="83"/>
      <c r="C4" s="84"/>
      <c r="D4" s="84"/>
      <c r="E4" s="84"/>
      <c r="F4" s="84"/>
      <c r="G4" s="84"/>
      <c r="H4" s="84"/>
      <c r="I4" s="84"/>
      <c r="J4" s="85"/>
      <c r="K4" s="106"/>
    </row>
    <row r="5" spans="1:11" ht="12.75">
      <c r="A5" s="84"/>
      <c r="B5" s="83"/>
      <c r="C5" s="84"/>
      <c r="D5" s="84"/>
      <c r="E5" s="84"/>
      <c r="F5" s="84"/>
      <c r="G5" s="84"/>
      <c r="H5" s="84"/>
      <c r="I5" s="84"/>
      <c r="J5" s="85"/>
      <c r="K5" s="106"/>
    </row>
    <row r="6" spans="1:11" ht="12.75">
      <c r="A6" s="84"/>
      <c r="B6" s="83"/>
      <c r="C6" s="84"/>
      <c r="D6" s="84"/>
      <c r="E6" s="84"/>
      <c r="F6" s="84"/>
      <c r="G6" s="84"/>
      <c r="H6" s="84"/>
      <c r="I6" s="84"/>
      <c r="J6" s="85"/>
      <c r="K6" s="106"/>
    </row>
    <row r="7" spans="1:11" ht="12.75">
      <c r="A7" s="84"/>
      <c r="B7" s="83"/>
      <c r="C7" s="84"/>
      <c r="D7" s="84"/>
      <c r="E7" s="84"/>
      <c r="F7" s="84"/>
      <c r="G7" s="84"/>
      <c r="H7" s="84"/>
      <c r="I7" s="84"/>
      <c r="J7" s="85"/>
      <c r="K7" s="106"/>
    </row>
    <row r="8" spans="1:11" ht="12.75">
      <c r="A8" s="84"/>
      <c r="B8" s="86"/>
      <c r="C8" s="87"/>
      <c r="D8" s="87"/>
      <c r="E8" s="87"/>
      <c r="F8" s="87"/>
      <c r="G8" s="87"/>
      <c r="H8" s="87"/>
      <c r="I8" s="87"/>
      <c r="J8" s="88"/>
      <c r="K8" s="106"/>
    </row>
    <row r="9" spans="1:11" ht="15" customHeight="1">
      <c r="A9" s="85"/>
      <c r="B9" s="89" t="s">
        <v>49</v>
      </c>
      <c r="C9" s="89"/>
      <c r="D9" s="89"/>
      <c r="E9" s="89"/>
      <c r="F9" s="89"/>
      <c r="G9" s="89"/>
      <c r="H9" s="89"/>
      <c r="I9" s="89"/>
      <c r="J9" s="90"/>
      <c r="K9" s="106"/>
    </row>
    <row r="10" spans="1:11" ht="15" customHeight="1">
      <c r="A10" s="85"/>
      <c r="B10" s="91"/>
      <c r="C10" s="91"/>
      <c r="D10" s="91"/>
      <c r="E10" s="91"/>
      <c r="F10" s="91"/>
      <c r="G10" s="91"/>
      <c r="H10" s="91"/>
      <c r="I10" s="91"/>
      <c r="J10" s="92"/>
      <c r="K10" s="106"/>
    </row>
    <row r="11" spans="1:11" ht="12.75">
      <c r="A11" s="85"/>
      <c r="B11" s="107" t="s">
        <v>22</v>
      </c>
      <c r="C11" s="108"/>
      <c r="D11" s="108"/>
      <c r="E11" s="108"/>
      <c r="F11" s="108"/>
      <c r="G11" s="108"/>
      <c r="H11" s="108"/>
      <c r="I11" s="108"/>
      <c r="J11" s="109"/>
      <c r="K11" s="106"/>
    </row>
    <row r="12" spans="1:11" ht="12">
      <c r="A12" s="85"/>
      <c r="B12" s="101" t="s">
        <v>21</v>
      </c>
      <c r="C12" s="101"/>
      <c r="D12" s="101"/>
      <c r="E12" s="101"/>
      <c r="F12" s="101"/>
      <c r="G12" s="101"/>
      <c r="H12" s="101"/>
      <c r="I12" s="101"/>
      <c r="J12" s="102"/>
      <c r="K12" s="106"/>
    </row>
    <row r="13" spans="1:11" ht="12">
      <c r="A13" s="85"/>
      <c r="B13" s="117" t="s">
        <v>50</v>
      </c>
      <c r="C13" s="117"/>
      <c r="D13" s="117"/>
      <c r="E13" s="117"/>
      <c r="F13" s="117"/>
      <c r="G13" s="117"/>
      <c r="H13" s="117"/>
      <c r="I13" s="117"/>
      <c r="J13" s="118"/>
      <c r="K13" s="106"/>
    </row>
    <row r="14" spans="1:11" ht="12">
      <c r="A14" s="85"/>
      <c r="B14" s="117"/>
      <c r="C14" s="117"/>
      <c r="D14" s="117"/>
      <c r="E14" s="117"/>
      <c r="F14" s="117"/>
      <c r="G14" s="117"/>
      <c r="H14" s="117"/>
      <c r="I14" s="117"/>
      <c r="J14" s="118"/>
      <c r="K14" s="106"/>
    </row>
    <row r="15" spans="1:11" ht="12">
      <c r="A15" s="85"/>
      <c r="B15" s="117"/>
      <c r="C15" s="117"/>
      <c r="D15" s="117"/>
      <c r="E15" s="117"/>
      <c r="F15" s="117"/>
      <c r="G15" s="117"/>
      <c r="H15" s="117"/>
      <c r="I15" s="117"/>
      <c r="J15" s="118"/>
      <c r="K15" s="106"/>
    </row>
    <row r="16" spans="1:11" ht="12">
      <c r="A16" s="85"/>
      <c r="B16" s="68" t="s">
        <v>24</v>
      </c>
      <c r="C16" s="68"/>
      <c r="D16" s="68"/>
      <c r="E16" s="68"/>
      <c r="F16" s="68"/>
      <c r="G16" s="68"/>
      <c r="H16" s="68"/>
      <c r="I16" s="68"/>
      <c r="J16" s="69"/>
      <c r="K16" s="106"/>
    </row>
    <row r="17" spans="1:11" ht="12">
      <c r="A17" s="85"/>
      <c r="B17" s="127" t="s">
        <v>26</v>
      </c>
      <c r="C17" s="68"/>
      <c r="D17" s="68"/>
      <c r="E17" s="68"/>
      <c r="F17" s="68"/>
      <c r="G17" s="68"/>
      <c r="H17" s="68"/>
      <c r="I17" s="68"/>
      <c r="J17" s="69"/>
      <c r="K17" s="106"/>
    </row>
    <row r="18" spans="1:11" ht="36.75" customHeight="1">
      <c r="A18" s="85"/>
      <c r="B18" s="128" t="s">
        <v>27</v>
      </c>
      <c r="C18" s="117"/>
      <c r="D18" s="117"/>
      <c r="E18" s="117"/>
      <c r="F18" s="117"/>
      <c r="G18" s="117"/>
      <c r="H18" s="117"/>
      <c r="I18" s="117"/>
      <c r="J18" s="118"/>
      <c r="K18" s="106"/>
    </row>
    <row r="19" spans="1:11" ht="25.5" customHeight="1">
      <c r="A19" s="85"/>
      <c r="B19" s="129" t="s">
        <v>54</v>
      </c>
      <c r="C19" s="130"/>
      <c r="D19" s="130"/>
      <c r="E19" s="130"/>
      <c r="F19" s="130"/>
      <c r="G19" s="130"/>
      <c r="H19" s="130"/>
      <c r="I19" s="130"/>
      <c r="J19" s="131"/>
      <c r="K19" s="106"/>
    </row>
    <row r="20" spans="1:11" ht="27" customHeight="1">
      <c r="A20" s="85"/>
      <c r="B20" s="70" t="s">
        <v>51</v>
      </c>
      <c r="C20" s="71"/>
      <c r="D20" s="71"/>
      <c r="E20" s="71"/>
      <c r="F20" s="71"/>
      <c r="G20" s="71"/>
      <c r="H20" s="71"/>
      <c r="I20" s="71"/>
      <c r="J20" s="72"/>
      <c r="K20" s="106"/>
    </row>
    <row r="21" spans="1:11" ht="12.75">
      <c r="A21" s="85"/>
      <c r="B21" s="110"/>
      <c r="C21" s="111"/>
      <c r="D21" s="116"/>
      <c r="E21" s="116"/>
      <c r="F21" s="116"/>
      <c r="G21" s="116"/>
      <c r="H21" s="116"/>
      <c r="I21" s="132"/>
      <c r="J21" s="132"/>
      <c r="K21" s="106"/>
    </row>
    <row r="22" spans="1:11" ht="15">
      <c r="A22" s="85"/>
      <c r="B22" s="112"/>
      <c r="C22" s="113"/>
      <c r="D22" s="79" t="s">
        <v>18</v>
      </c>
      <c r="E22" s="79"/>
      <c r="F22" s="119"/>
      <c r="G22" s="120"/>
      <c r="H22" s="121"/>
      <c r="I22" s="132"/>
      <c r="J22" s="132"/>
      <c r="K22" s="106"/>
    </row>
    <row r="23" spans="1:11" ht="15">
      <c r="A23" s="85"/>
      <c r="B23" s="112"/>
      <c r="C23" s="113"/>
      <c r="D23" s="79" t="s">
        <v>29</v>
      </c>
      <c r="E23" s="79"/>
      <c r="F23" s="119" t="s">
        <v>32</v>
      </c>
      <c r="G23" s="120"/>
      <c r="H23" s="121"/>
      <c r="I23" s="132"/>
      <c r="J23" s="132"/>
      <c r="K23" s="106"/>
    </row>
    <row r="24" spans="1:11" ht="15">
      <c r="A24" s="85"/>
      <c r="B24" s="112"/>
      <c r="C24" s="113"/>
      <c r="D24" s="79" t="s">
        <v>17</v>
      </c>
      <c r="E24" s="79"/>
      <c r="F24" s="103"/>
      <c r="G24" s="104"/>
      <c r="H24" s="105"/>
      <c r="I24" s="132"/>
      <c r="J24" s="132"/>
      <c r="K24" s="106"/>
    </row>
    <row r="25" spans="1:11" ht="15">
      <c r="A25" s="85"/>
      <c r="B25" s="112"/>
      <c r="C25" s="113"/>
      <c r="D25" s="74" t="s">
        <v>19</v>
      </c>
      <c r="E25" s="75"/>
      <c r="F25" s="103"/>
      <c r="G25" s="104"/>
      <c r="H25" s="105"/>
      <c r="I25" s="132"/>
      <c r="J25" s="132"/>
      <c r="K25" s="106"/>
    </row>
    <row r="26" spans="1:11" ht="15">
      <c r="A26" s="85"/>
      <c r="B26" s="112"/>
      <c r="C26" s="113"/>
      <c r="D26" s="74" t="s">
        <v>20</v>
      </c>
      <c r="E26" s="75"/>
      <c r="F26" s="103"/>
      <c r="G26" s="104"/>
      <c r="H26" s="105"/>
      <c r="I26" s="132"/>
      <c r="J26" s="132"/>
      <c r="K26" s="106"/>
    </row>
    <row r="27" spans="1:11" ht="15">
      <c r="A27" s="85"/>
      <c r="B27" s="112"/>
      <c r="C27" s="113"/>
      <c r="D27" s="79" t="s">
        <v>16</v>
      </c>
      <c r="E27" s="79"/>
      <c r="F27" s="122" t="s">
        <v>37</v>
      </c>
      <c r="G27" s="123"/>
      <c r="H27" s="124"/>
      <c r="I27" s="132"/>
      <c r="J27" s="132"/>
      <c r="K27" s="106"/>
    </row>
    <row r="28" spans="1:11" ht="15">
      <c r="A28" s="85"/>
      <c r="B28" s="112"/>
      <c r="C28" s="113"/>
      <c r="D28" s="79" t="s">
        <v>40</v>
      </c>
      <c r="E28" s="79"/>
      <c r="F28" s="122" t="s">
        <v>71</v>
      </c>
      <c r="G28" s="123"/>
      <c r="H28" s="124"/>
      <c r="I28" s="132"/>
      <c r="J28" s="132"/>
      <c r="K28" s="106"/>
    </row>
    <row r="29" spans="1:11" ht="12.75">
      <c r="A29" s="85"/>
      <c r="B29" s="112"/>
      <c r="C29" s="113"/>
      <c r="D29" s="76" t="s">
        <v>52</v>
      </c>
      <c r="E29" s="77"/>
      <c r="F29" s="77"/>
      <c r="G29" s="77"/>
      <c r="H29" s="78"/>
      <c r="I29" s="132"/>
      <c r="J29" s="132"/>
      <c r="K29" s="106"/>
    </row>
    <row r="30" spans="1:11" ht="25.5">
      <c r="A30" s="85"/>
      <c r="B30" s="112"/>
      <c r="C30" s="113"/>
      <c r="D30" s="15" t="s">
        <v>4</v>
      </c>
      <c r="E30" s="125" t="s">
        <v>28</v>
      </c>
      <c r="F30" s="126"/>
      <c r="G30" s="3" t="s">
        <v>5</v>
      </c>
      <c r="H30" s="3" t="s">
        <v>25</v>
      </c>
      <c r="I30" s="132"/>
      <c r="J30" s="132"/>
      <c r="K30" s="106"/>
    </row>
    <row r="31" spans="1:27" ht="15">
      <c r="A31" s="85"/>
      <c r="B31" s="112"/>
      <c r="C31" s="113"/>
      <c r="D31" s="27">
        <v>43040</v>
      </c>
      <c r="E31" s="66"/>
      <c r="F31" s="67"/>
      <c r="G31" s="40"/>
      <c r="H31" s="25"/>
      <c r="I31" s="132"/>
      <c r="J31" s="132"/>
      <c r="K31" s="106"/>
      <c r="AA31" s="21">
        <f>VLOOKUP($E31,$G$113:$H$139,2,FALSE())</f>
        <v>0</v>
      </c>
    </row>
    <row r="32" spans="1:27" ht="15">
      <c r="A32" s="85"/>
      <c r="B32" s="112"/>
      <c r="C32" s="113"/>
      <c r="D32" s="27">
        <v>43070</v>
      </c>
      <c r="E32" s="66"/>
      <c r="F32" s="67"/>
      <c r="G32" s="40"/>
      <c r="H32" s="25"/>
      <c r="I32" s="132"/>
      <c r="J32" s="132"/>
      <c r="K32" s="106"/>
      <c r="AA32" s="21">
        <f aca="true" t="shared" si="0" ref="AA32:AA63">VLOOKUP($E32,$G$113:$H$139,2,FALSE())</f>
        <v>0</v>
      </c>
    </row>
    <row r="33" spans="1:27" ht="15">
      <c r="A33" s="85"/>
      <c r="B33" s="112"/>
      <c r="C33" s="113"/>
      <c r="D33" s="27">
        <v>43101</v>
      </c>
      <c r="E33" s="66"/>
      <c r="F33" s="67"/>
      <c r="G33" s="40"/>
      <c r="H33" s="25"/>
      <c r="I33" s="132"/>
      <c r="J33" s="132"/>
      <c r="K33" s="106"/>
      <c r="AA33" s="21">
        <f t="shared" si="0"/>
        <v>0</v>
      </c>
    </row>
    <row r="34" spans="1:27" ht="15">
      <c r="A34" s="85"/>
      <c r="B34" s="112"/>
      <c r="C34" s="113"/>
      <c r="D34" s="27">
        <v>43132</v>
      </c>
      <c r="E34" s="66"/>
      <c r="F34" s="67"/>
      <c r="G34" s="40"/>
      <c r="H34" s="25"/>
      <c r="I34" s="132"/>
      <c r="J34" s="132"/>
      <c r="K34" s="106"/>
      <c r="AA34" s="21">
        <f t="shared" si="0"/>
        <v>0</v>
      </c>
    </row>
    <row r="35" spans="1:27" ht="15">
      <c r="A35" s="85"/>
      <c r="B35" s="112"/>
      <c r="C35" s="113"/>
      <c r="D35" s="27">
        <v>43160</v>
      </c>
      <c r="E35" s="66"/>
      <c r="F35" s="67"/>
      <c r="G35" s="40"/>
      <c r="H35" s="25"/>
      <c r="I35" s="132"/>
      <c r="J35" s="132"/>
      <c r="K35" s="106"/>
      <c r="AA35" s="21">
        <f t="shared" si="0"/>
        <v>0</v>
      </c>
    </row>
    <row r="36" spans="1:27" ht="15">
      <c r="A36" s="85"/>
      <c r="B36" s="112"/>
      <c r="C36" s="113"/>
      <c r="D36" s="27">
        <v>43191</v>
      </c>
      <c r="E36" s="66"/>
      <c r="F36" s="67"/>
      <c r="G36" s="40"/>
      <c r="H36" s="25"/>
      <c r="I36" s="132"/>
      <c r="J36" s="132"/>
      <c r="K36" s="106"/>
      <c r="AA36" s="21">
        <f t="shared" si="0"/>
        <v>0</v>
      </c>
    </row>
    <row r="37" spans="1:27" ht="15">
      <c r="A37" s="85"/>
      <c r="B37" s="112"/>
      <c r="C37" s="113"/>
      <c r="D37" s="27">
        <v>43221</v>
      </c>
      <c r="E37" s="66"/>
      <c r="F37" s="67"/>
      <c r="G37" s="40"/>
      <c r="H37" s="25">
        <v>2</v>
      </c>
      <c r="I37" s="132"/>
      <c r="J37" s="132"/>
      <c r="K37" s="106"/>
      <c r="AA37" s="21">
        <f t="shared" si="0"/>
        <v>0</v>
      </c>
    </row>
    <row r="38" spans="1:27" ht="15">
      <c r="A38" s="85"/>
      <c r="B38" s="112"/>
      <c r="C38" s="113"/>
      <c r="D38" s="27">
        <v>43252</v>
      </c>
      <c r="E38" s="66"/>
      <c r="F38" s="67"/>
      <c r="G38" s="40"/>
      <c r="H38" s="25"/>
      <c r="I38" s="132"/>
      <c r="J38" s="132"/>
      <c r="K38" s="106"/>
      <c r="AA38" s="21">
        <f t="shared" si="0"/>
        <v>0</v>
      </c>
    </row>
    <row r="39" spans="1:27" ht="15">
      <c r="A39" s="85"/>
      <c r="B39" s="112"/>
      <c r="C39" s="113"/>
      <c r="D39" s="27">
        <v>43282</v>
      </c>
      <c r="E39" s="66"/>
      <c r="F39" s="67"/>
      <c r="G39" s="40"/>
      <c r="H39" s="25"/>
      <c r="I39" s="132"/>
      <c r="J39" s="132"/>
      <c r="K39" s="106"/>
      <c r="AA39" s="21">
        <f t="shared" si="0"/>
        <v>0</v>
      </c>
    </row>
    <row r="40" spans="1:27" ht="15">
      <c r="A40" s="85"/>
      <c r="B40" s="112"/>
      <c r="C40" s="113"/>
      <c r="D40" s="27">
        <v>43313</v>
      </c>
      <c r="E40" s="66"/>
      <c r="F40" s="67"/>
      <c r="G40" s="40"/>
      <c r="H40" s="25"/>
      <c r="I40" s="132"/>
      <c r="J40" s="132"/>
      <c r="K40" s="106"/>
      <c r="AA40" s="21">
        <f t="shared" si="0"/>
        <v>0</v>
      </c>
    </row>
    <row r="41" spans="1:27" ht="15">
      <c r="A41" s="85"/>
      <c r="B41" s="112"/>
      <c r="C41" s="113"/>
      <c r="D41" s="27">
        <v>43344</v>
      </c>
      <c r="E41" s="66"/>
      <c r="F41" s="67"/>
      <c r="G41" s="40"/>
      <c r="H41" s="25"/>
      <c r="I41" s="132"/>
      <c r="J41" s="132"/>
      <c r="K41" s="106"/>
      <c r="AA41" s="21">
        <f t="shared" si="0"/>
        <v>0</v>
      </c>
    </row>
    <row r="42" spans="1:27" ht="15">
      <c r="A42" s="85"/>
      <c r="B42" s="112"/>
      <c r="C42" s="113"/>
      <c r="D42" s="27">
        <v>43374</v>
      </c>
      <c r="E42" s="66"/>
      <c r="F42" s="67"/>
      <c r="G42" s="40"/>
      <c r="H42" s="25"/>
      <c r="I42" s="132"/>
      <c r="J42" s="132"/>
      <c r="K42" s="106"/>
      <c r="AA42" s="21">
        <f t="shared" si="0"/>
        <v>0</v>
      </c>
    </row>
    <row r="43" spans="1:27" ht="15">
      <c r="A43" s="85"/>
      <c r="B43" s="112"/>
      <c r="C43" s="113"/>
      <c r="D43" s="27">
        <v>43405</v>
      </c>
      <c r="E43" s="66"/>
      <c r="F43" s="67"/>
      <c r="G43" s="40"/>
      <c r="H43" s="25"/>
      <c r="I43" s="132"/>
      <c r="J43" s="132"/>
      <c r="K43" s="106"/>
      <c r="AA43" s="21">
        <f t="shared" si="0"/>
        <v>0</v>
      </c>
    </row>
    <row r="44" spans="1:27" ht="15">
      <c r="A44" s="85"/>
      <c r="B44" s="112"/>
      <c r="C44" s="113"/>
      <c r="D44" s="27">
        <v>43435</v>
      </c>
      <c r="E44" s="66"/>
      <c r="F44" s="67"/>
      <c r="G44" s="40"/>
      <c r="H44" s="25">
        <v>1</v>
      </c>
      <c r="I44" s="132"/>
      <c r="J44" s="132"/>
      <c r="K44" s="106"/>
      <c r="AA44" s="21">
        <f t="shared" si="0"/>
        <v>0</v>
      </c>
    </row>
    <row r="45" spans="1:27" ht="15">
      <c r="A45" s="85"/>
      <c r="B45" s="112"/>
      <c r="C45" s="113"/>
      <c r="D45" s="27">
        <v>43466</v>
      </c>
      <c r="E45" s="66"/>
      <c r="F45" s="67"/>
      <c r="G45" s="40"/>
      <c r="H45" s="25">
        <v>2</v>
      </c>
      <c r="I45" s="132"/>
      <c r="J45" s="132"/>
      <c r="K45" s="106"/>
      <c r="AA45" s="21">
        <f t="shared" si="0"/>
        <v>0</v>
      </c>
    </row>
    <row r="46" spans="1:27" ht="15">
      <c r="A46" s="85"/>
      <c r="B46" s="112"/>
      <c r="C46" s="113"/>
      <c r="D46" s="27">
        <v>43497</v>
      </c>
      <c r="E46" s="66"/>
      <c r="F46" s="67"/>
      <c r="G46" s="40"/>
      <c r="H46" s="25"/>
      <c r="I46" s="132"/>
      <c r="J46" s="132"/>
      <c r="K46" s="106"/>
      <c r="AA46" s="21">
        <f t="shared" si="0"/>
        <v>0</v>
      </c>
    </row>
    <row r="47" spans="1:27" ht="15">
      <c r="A47" s="85"/>
      <c r="B47" s="112"/>
      <c r="C47" s="113"/>
      <c r="D47" s="27">
        <v>43525</v>
      </c>
      <c r="E47" s="66"/>
      <c r="F47" s="67"/>
      <c r="G47" s="40"/>
      <c r="H47" s="25"/>
      <c r="I47" s="132"/>
      <c r="J47" s="132"/>
      <c r="K47" s="106"/>
      <c r="AA47" s="21">
        <f t="shared" si="0"/>
        <v>0</v>
      </c>
    </row>
    <row r="48" spans="1:27" ht="15">
      <c r="A48" s="85"/>
      <c r="B48" s="112"/>
      <c r="C48" s="113"/>
      <c r="D48" s="27">
        <v>43556</v>
      </c>
      <c r="E48" s="66"/>
      <c r="F48" s="67"/>
      <c r="G48" s="40"/>
      <c r="H48" s="25"/>
      <c r="I48" s="132"/>
      <c r="J48" s="132"/>
      <c r="K48" s="106"/>
      <c r="AA48" s="21">
        <f t="shared" si="0"/>
        <v>0</v>
      </c>
    </row>
    <row r="49" spans="1:27" ht="15">
      <c r="A49" s="85"/>
      <c r="B49" s="112"/>
      <c r="C49" s="113"/>
      <c r="D49" s="27">
        <v>43586</v>
      </c>
      <c r="E49" s="66"/>
      <c r="F49" s="67"/>
      <c r="G49" s="40"/>
      <c r="H49" s="25"/>
      <c r="I49" s="132"/>
      <c r="J49" s="132"/>
      <c r="K49" s="106"/>
      <c r="AA49" s="21">
        <f t="shared" si="0"/>
        <v>0</v>
      </c>
    </row>
    <row r="50" spans="1:27" ht="15">
      <c r="A50" s="85"/>
      <c r="B50" s="112"/>
      <c r="C50" s="113"/>
      <c r="D50" s="27">
        <v>43617</v>
      </c>
      <c r="E50" s="66"/>
      <c r="F50" s="67"/>
      <c r="G50" s="40"/>
      <c r="H50" s="25"/>
      <c r="I50" s="132"/>
      <c r="J50" s="132"/>
      <c r="K50" s="106"/>
      <c r="AA50" s="21">
        <f t="shared" si="0"/>
        <v>0</v>
      </c>
    </row>
    <row r="51" spans="1:27" ht="15">
      <c r="A51" s="85"/>
      <c r="B51" s="112"/>
      <c r="C51" s="113"/>
      <c r="D51" s="27">
        <v>43647</v>
      </c>
      <c r="E51" s="66"/>
      <c r="F51" s="67"/>
      <c r="G51" s="40"/>
      <c r="H51" s="25"/>
      <c r="I51" s="132"/>
      <c r="J51" s="132"/>
      <c r="K51" s="106"/>
      <c r="AA51" s="21">
        <f t="shared" si="0"/>
        <v>0</v>
      </c>
    </row>
    <row r="52" spans="1:27" ht="15">
      <c r="A52" s="85"/>
      <c r="B52" s="112"/>
      <c r="C52" s="113"/>
      <c r="D52" s="27">
        <v>43678</v>
      </c>
      <c r="E52" s="66"/>
      <c r="F52" s="67"/>
      <c r="G52" s="40"/>
      <c r="H52" s="25"/>
      <c r="I52" s="132"/>
      <c r="J52" s="132"/>
      <c r="K52" s="106"/>
      <c r="AA52" s="21">
        <f t="shared" si="0"/>
        <v>0</v>
      </c>
    </row>
    <row r="53" spans="1:27" ht="15">
      <c r="A53" s="85"/>
      <c r="B53" s="112"/>
      <c r="C53" s="113"/>
      <c r="D53" s="27">
        <v>43709</v>
      </c>
      <c r="E53" s="66"/>
      <c r="F53" s="67"/>
      <c r="G53" s="40"/>
      <c r="H53" s="25"/>
      <c r="I53" s="132"/>
      <c r="J53" s="132"/>
      <c r="K53" s="106"/>
      <c r="AA53" s="21">
        <f t="shared" si="0"/>
        <v>0</v>
      </c>
    </row>
    <row r="54" spans="1:27" ht="15">
      <c r="A54" s="85"/>
      <c r="B54" s="112"/>
      <c r="C54" s="113"/>
      <c r="D54" s="27">
        <v>43739</v>
      </c>
      <c r="E54" s="66"/>
      <c r="F54" s="67"/>
      <c r="G54" s="40"/>
      <c r="H54" s="25">
        <v>1</v>
      </c>
      <c r="I54" s="132"/>
      <c r="J54" s="132"/>
      <c r="K54" s="106"/>
      <c r="AA54" s="21">
        <f t="shared" si="0"/>
        <v>0</v>
      </c>
    </row>
    <row r="55" spans="1:27" ht="15">
      <c r="A55" s="85"/>
      <c r="B55" s="112"/>
      <c r="C55" s="113"/>
      <c r="D55" s="27">
        <v>43770</v>
      </c>
      <c r="E55" s="66"/>
      <c r="F55" s="67"/>
      <c r="G55" s="40"/>
      <c r="H55" s="25"/>
      <c r="I55" s="132"/>
      <c r="J55" s="132"/>
      <c r="K55" s="106"/>
      <c r="AA55" s="21">
        <f t="shared" si="0"/>
        <v>0</v>
      </c>
    </row>
    <row r="56" spans="1:27" ht="15">
      <c r="A56" s="85"/>
      <c r="B56" s="112"/>
      <c r="C56" s="113"/>
      <c r="D56" s="27">
        <v>43800</v>
      </c>
      <c r="E56" s="66"/>
      <c r="F56" s="67"/>
      <c r="G56" s="40"/>
      <c r="H56" s="25"/>
      <c r="I56" s="132"/>
      <c r="J56" s="132"/>
      <c r="K56" s="106"/>
      <c r="AA56" s="21">
        <f t="shared" si="0"/>
        <v>0</v>
      </c>
    </row>
    <row r="57" spans="1:27" ht="15">
      <c r="A57" s="85"/>
      <c r="B57" s="112"/>
      <c r="C57" s="113"/>
      <c r="D57" s="27">
        <v>43831</v>
      </c>
      <c r="E57" s="66"/>
      <c r="F57" s="67"/>
      <c r="G57" s="40"/>
      <c r="H57" s="25">
        <v>2</v>
      </c>
      <c r="I57" s="132"/>
      <c r="J57" s="132"/>
      <c r="K57" s="106"/>
      <c r="AA57" s="21">
        <f t="shared" si="0"/>
        <v>0</v>
      </c>
    </row>
    <row r="58" spans="1:27" ht="15">
      <c r="A58" s="85"/>
      <c r="B58" s="112"/>
      <c r="C58" s="113"/>
      <c r="D58" s="27">
        <v>43862</v>
      </c>
      <c r="E58" s="66"/>
      <c r="F58" s="67"/>
      <c r="G58" s="40"/>
      <c r="H58" s="25">
        <v>1</v>
      </c>
      <c r="I58" s="132"/>
      <c r="J58" s="132"/>
      <c r="K58" s="106"/>
      <c r="AA58" s="21">
        <f t="shared" si="0"/>
        <v>0</v>
      </c>
    </row>
    <row r="59" spans="1:27" ht="15">
      <c r="A59" s="85"/>
      <c r="B59" s="112"/>
      <c r="C59" s="113"/>
      <c r="D59" s="27">
        <v>43891</v>
      </c>
      <c r="E59" s="66"/>
      <c r="F59" s="67"/>
      <c r="G59" s="40"/>
      <c r="H59" s="25"/>
      <c r="I59" s="132"/>
      <c r="J59" s="132"/>
      <c r="K59" s="106"/>
      <c r="AA59" s="21">
        <f t="shared" si="0"/>
        <v>0</v>
      </c>
    </row>
    <row r="60" spans="1:27" ht="15">
      <c r="A60" s="85"/>
      <c r="B60" s="112"/>
      <c r="C60" s="113"/>
      <c r="D60" s="27">
        <v>43922</v>
      </c>
      <c r="E60" s="66"/>
      <c r="F60" s="67"/>
      <c r="G60" s="40"/>
      <c r="H60" s="25"/>
      <c r="I60" s="132"/>
      <c r="J60" s="132"/>
      <c r="K60" s="106"/>
      <c r="AA60" s="21">
        <f t="shared" si="0"/>
        <v>0</v>
      </c>
    </row>
    <row r="61" spans="1:27" ht="15">
      <c r="A61" s="85"/>
      <c r="B61" s="112"/>
      <c r="C61" s="113"/>
      <c r="D61" s="27">
        <v>43952</v>
      </c>
      <c r="E61" s="66"/>
      <c r="F61" s="67"/>
      <c r="G61" s="40"/>
      <c r="H61" s="25"/>
      <c r="I61" s="132"/>
      <c r="J61" s="132"/>
      <c r="K61" s="106"/>
      <c r="AA61" s="21">
        <f t="shared" si="0"/>
        <v>0</v>
      </c>
    </row>
    <row r="62" spans="1:27" ht="15">
      <c r="A62" s="85"/>
      <c r="B62" s="112"/>
      <c r="C62" s="113"/>
      <c r="D62" s="27">
        <v>43983</v>
      </c>
      <c r="E62" s="66"/>
      <c r="F62" s="67"/>
      <c r="G62" s="40"/>
      <c r="H62" s="25"/>
      <c r="I62" s="132"/>
      <c r="J62" s="132"/>
      <c r="K62" s="106"/>
      <c r="AA62" s="21">
        <f t="shared" si="0"/>
        <v>0</v>
      </c>
    </row>
    <row r="63" spans="1:27" ht="15">
      <c r="A63" s="85"/>
      <c r="B63" s="112"/>
      <c r="C63" s="113"/>
      <c r="D63" s="27">
        <v>44013</v>
      </c>
      <c r="E63" s="66"/>
      <c r="F63" s="67"/>
      <c r="G63" s="40"/>
      <c r="H63" s="25"/>
      <c r="I63" s="132"/>
      <c r="J63" s="132"/>
      <c r="K63" s="106"/>
      <c r="AA63" s="21">
        <f t="shared" si="0"/>
        <v>0</v>
      </c>
    </row>
    <row r="64" spans="1:27" ht="15">
      <c r="A64" s="85"/>
      <c r="B64" s="112"/>
      <c r="C64" s="113"/>
      <c r="D64" s="27">
        <v>44044</v>
      </c>
      <c r="E64" s="66"/>
      <c r="F64" s="67"/>
      <c r="G64" s="40"/>
      <c r="H64" s="25"/>
      <c r="I64" s="132"/>
      <c r="J64" s="132"/>
      <c r="K64" s="106"/>
      <c r="AA64" s="57"/>
    </row>
    <row r="65" spans="1:27" ht="15">
      <c r="A65" s="85"/>
      <c r="B65" s="112"/>
      <c r="C65" s="113"/>
      <c r="D65" s="27">
        <v>44075</v>
      </c>
      <c r="E65" s="66"/>
      <c r="F65" s="67"/>
      <c r="G65" s="40"/>
      <c r="H65" s="25"/>
      <c r="I65" s="132"/>
      <c r="J65" s="132"/>
      <c r="K65" s="106"/>
      <c r="AA65" s="57"/>
    </row>
    <row r="66" spans="1:27" ht="15">
      <c r="A66" s="85"/>
      <c r="B66" s="112"/>
      <c r="C66" s="113"/>
      <c r="D66" s="27">
        <v>44105</v>
      </c>
      <c r="E66" s="66"/>
      <c r="F66" s="67"/>
      <c r="G66" s="40"/>
      <c r="H66" s="25"/>
      <c r="I66" s="132"/>
      <c r="J66" s="132"/>
      <c r="K66" s="106"/>
      <c r="AA66" s="57"/>
    </row>
    <row r="67" spans="1:27" ht="15">
      <c r="A67" s="85"/>
      <c r="B67" s="112"/>
      <c r="C67" s="113"/>
      <c r="D67" s="27">
        <v>44136</v>
      </c>
      <c r="E67" s="55"/>
      <c r="F67" s="56"/>
      <c r="G67" s="40"/>
      <c r="H67" s="25">
        <v>1</v>
      </c>
      <c r="I67" s="132"/>
      <c r="J67" s="132"/>
      <c r="K67" s="106"/>
      <c r="AA67" s="57"/>
    </row>
    <row r="68" spans="1:27" ht="15">
      <c r="A68" s="85"/>
      <c r="B68" s="112"/>
      <c r="C68" s="113"/>
      <c r="D68" s="27">
        <v>44166</v>
      </c>
      <c r="E68" s="55"/>
      <c r="F68" s="56"/>
      <c r="G68" s="40"/>
      <c r="H68" s="25"/>
      <c r="I68" s="132"/>
      <c r="J68" s="132"/>
      <c r="K68" s="106"/>
      <c r="AA68" s="57"/>
    </row>
    <row r="69" spans="1:27" ht="15">
      <c r="A69" s="85"/>
      <c r="B69" s="112"/>
      <c r="C69" s="113"/>
      <c r="D69" s="27">
        <v>44197</v>
      </c>
      <c r="E69" s="66"/>
      <c r="F69" s="67"/>
      <c r="G69" s="40"/>
      <c r="H69" s="25"/>
      <c r="I69" s="132"/>
      <c r="J69" s="132"/>
      <c r="K69" s="106"/>
      <c r="AA69" s="57"/>
    </row>
    <row r="70" spans="1:11" ht="12">
      <c r="A70" s="85"/>
      <c r="B70" s="114"/>
      <c r="C70" s="115"/>
      <c r="D70" s="134"/>
      <c r="E70" s="134"/>
      <c r="F70" s="134"/>
      <c r="G70" s="134"/>
      <c r="H70" s="134"/>
      <c r="I70" s="133"/>
      <c r="J70" s="133"/>
      <c r="K70" s="106"/>
    </row>
    <row r="71" spans="1:11" ht="12">
      <c r="A71" s="85"/>
      <c r="B71" s="95" t="s">
        <v>53</v>
      </c>
      <c r="C71" s="95"/>
      <c r="D71" s="95"/>
      <c r="E71" s="95"/>
      <c r="F71" s="95"/>
      <c r="G71" s="95"/>
      <c r="H71" s="95"/>
      <c r="I71" s="95"/>
      <c r="J71" s="96"/>
      <c r="K71" s="106"/>
    </row>
    <row r="72" spans="1:11" ht="12">
      <c r="A72" s="85"/>
      <c r="B72" s="97"/>
      <c r="C72" s="97"/>
      <c r="D72" s="97"/>
      <c r="E72" s="97"/>
      <c r="F72" s="97"/>
      <c r="G72" s="97"/>
      <c r="H72" s="97"/>
      <c r="I72" s="97"/>
      <c r="J72" s="98"/>
      <c r="K72" s="106"/>
    </row>
    <row r="73" spans="1:11" ht="12">
      <c r="A73" s="85"/>
      <c r="B73" s="99"/>
      <c r="C73" s="99"/>
      <c r="D73" s="99"/>
      <c r="E73" s="99"/>
      <c r="F73" s="99"/>
      <c r="G73" s="99"/>
      <c r="H73" s="99"/>
      <c r="I73" s="99"/>
      <c r="J73" s="100"/>
      <c r="K73" s="106"/>
    </row>
    <row r="74" spans="2:10" ht="12.75">
      <c r="B74" s="26"/>
      <c r="C74" s="26"/>
      <c r="D74" s="26"/>
      <c r="E74" s="26"/>
      <c r="F74" s="26"/>
      <c r="G74" s="26"/>
      <c r="H74" s="26"/>
      <c r="I74" s="26"/>
      <c r="J74" s="26"/>
    </row>
    <row r="112" spans="1:12" ht="12.75" hidden="1">
      <c r="A112" s="14" t="s">
        <v>1</v>
      </c>
      <c r="B112" s="14" t="s">
        <v>41</v>
      </c>
      <c r="C112" s="14" t="s">
        <v>55</v>
      </c>
      <c r="D112" s="14" t="s">
        <v>33</v>
      </c>
      <c r="E112" s="14" t="s">
        <v>34</v>
      </c>
      <c r="F112" s="38" t="s">
        <v>35</v>
      </c>
      <c r="G112" s="38" t="s">
        <v>42</v>
      </c>
      <c r="H112" s="38" t="s">
        <v>56</v>
      </c>
      <c r="I112" s="93" t="s">
        <v>16</v>
      </c>
      <c r="J112" s="94"/>
      <c r="K112" s="14" t="s">
        <v>43</v>
      </c>
      <c r="L112" s="14" t="s">
        <v>57</v>
      </c>
    </row>
    <row r="113" spans="1:12" ht="12" hidden="1">
      <c r="A113" s="23">
        <v>0</v>
      </c>
      <c r="B113" s="34">
        <v>0</v>
      </c>
      <c r="C113" s="34">
        <v>0</v>
      </c>
      <c r="D113" s="34">
        <v>0</v>
      </c>
      <c r="E113" s="34">
        <v>0</v>
      </c>
      <c r="F113" s="39">
        <v>0</v>
      </c>
      <c r="G113" s="39">
        <v>0</v>
      </c>
      <c r="H113" s="39">
        <v>0</v>
      </c>
      <c r="I113" s="1" t="s">
        <v>37</v>
      </c>
      <c r="J113" s="1"/>
      <c r="K113" s="6">
        <v>10</v>
      </c>
      <c r="L113" s="6">
        <v>10.25</v>
      </c>
    </row>
    <row r="114" spans="1:12" ht="12" hidden="1">
      <c r="A114" s="9">
        <v>1</v>
      </c>
      <c r="B114" s="42">
        <v>9560</v>
      </c>
      <c r="C114" s="42">
        <v>14500</v>
      </c>
      <c r="D114" s="6">
        <f aca="true" t="shared" si="1" ref="D114:D140">B114*$J$135</f>
        <v>3186.6666666666665</v>
      </c>
      <c r="E114" s="6">
        <f aca="true" t="shared" si="2" ref="E114:E140">B114*$J$136</f>
        <v>4780</v>
      </c>
      <c r="F114" s="6">
        <f aca="true" t="shared" si="3" ref="F114:F140">B114*$J$137</f>
        <v>7170</v>
      </c>
      <c r="G114" s="6">
        <f>IF($J$138=0.333333333333333,$D114,IF($J$138=0.5,$E114,IF($J$138=0.75,$F114,0)))</f>
        <v>3186.6666666666665</v>
      </c>
      <c r="H114" s="6">
        <f>C114*$J$138</f>
        <v>4833.333333333333</v>
      </c>
      <c r="I114" s="1" t="s">
        <v>38</v>
      </c>
      <c r="J114" s="1"/>
      <c r="K114" s="6">
        <v>9</v>
      </c>
      <c r="L114" s="6">
        <v>10.25</v>
      </c>
    </row>
    <row r="115" spans="1:12" ht="12" hidden="1">
      <c r="A115" s="4">
        <v>2</v>
      </c>
      <c r="B115" s="42">
        <v>9885</v>
      </c>
      <c r="C115" s="42">
        <v>15000</v>
      </c>
      <c r="D115" s="6">
        <f t="shared" si="1"/>
        <v>3295</v>
      </c>
      <c r="E115" s="6">
        <f t="shared" si="2"/>
        <v>4942.5</v>
      </c>
      <c r="F115" s="6">
        <f t="shared" si="3"/>
        <v>7413.75</v>
      </c>
      <c r="G115" s="6">
        <f aca="true" t="shared" si="4" ref="G115:G141">IF($J$138=0.333333333333333,$D115,IF($J$138=0.5,$E115,IF($J$138=0.75,$F115,0)))</f>
        <v>3295</v>
      </c>
      <c r="H115" s="6">
        <f aca="true" t="shared" si="5" ref="H115:H140">C115*$J$138</f>
        <v>5000</v>
      </c>
      <c r="I115" s="1" t="s">
        <v>63</v>
      </c>
      <c r="J115" s="1"/>
      <c r="K115" s="6">
        <v>7.5</v>
      </c>
      <c r="L115" s="6">
        <v>10.25</v>
      </c>
    </row>
    <row r="116" spans="1:12" ht="12" hidden="1">
      <c r="A116" s="4">
        <v>3</v>
      </c>
      <c r="B116" s="42">
        <v>10210</v>
      </c>
      <c r="C116" s="42">
        <v>15500</v>
      </c>
      <c r="D116" s="6">
        <f t="shared" si="1"/>
        <v>3403.333333333333</v>
      </c>
      <c r="E116" s="6">
        <f t="shared" si="2"/>
        <v>5105</v>
      </c>
      <c r="F116" s="6">
        <f t="shared" si="3"/>
        <v>7657.5</v>
      </c>
      <c r="G116" s="6">
        <f t="shared" si="4"/>
        <v>3403.333333333333</v>
      </c>
      <c r="H116" s="6">
        <f t="shared" si="5"/>
        <v>5166.666666666666</v>
      </c>
      <c r="I116" s="1"/>
      <c r="J116" s="1"/>
      <c r="K116" s="6"/>
      <c r="L116" s="6"/>
    </row>
    <row r="117" spans="1:12" ht="12" hidden="1">
      <c r="A117" s="4">
        <v>4</v>
      </c>
      <c r="B117" s="42">
        <v>10535</v>
      </c>
      <c r="C117" s="42">
        <v>16000</v>
      </c>
      <c r="D117" s="6">
        <f t="shared" si="1"/>
        <v>3511.6666666666665</v>
      </c>
      <c r="E117" s="6">
        <f t="shared" si="2"/>
        <v>5267.5</v>
      </c>
      <c r="F117" s="6">
        <f t="shared" si="3"/>
        <v>7901.25</v>
      </c>
      <c r="G117" s="6">
        <f t="shared" si="4"/>
        <v>3511.6666666666665</v>
      </c>
      <c r="H117" s="6">
        <f t="shared" si="5"/>
        <v>5333.333333333333</v>
      </c>
      <c r="I117" s="49"/>
      <c r="J117" s="47"/>
      <c r="K117" s="48"/>
      <c r="L117" s="48"/>
    </row>
    <row r="118" spans="1:12" ht="12" hidden="1">
      <c r="A118" s="4">
        <v>5</v>
      </c>
      <c r="B118" s="42">
        <v>10860</v>
      </c>
      <c r="C118" s="42">
        <v>16500</v>
      </c>
      <c r="D118" s="6">
        <f t="shared" si="1"/>
        <v>3620</v>
      </c>
      <c r="E118" s="6">
        <f t="shared" si="2"/>
        <v>5430</v>
      </c>
      <c r="F118" s="6">
        <f t="shared" si="3"/>
        <v>8145</v>
      </c>
      <c r="G118" s="6">
        <f t="shared" si="4"/>
        <v>3620</v>
      </c>
      <c r="H118" s="6">
        <f t="shared" si="5"/>
        <v>5500</v>
      </c>
      <c r="I118" s="73" t="s">
        <v>48</v>
      </c>
      <c r="J118" s="73"/>
      <c r="K118" s="20">
        <v>0.0775</v>
      </c>
      <c r="L118" s="20">
        <v>0.164</v>
      </c>
    </row>
    <row r="119" spans="1:15" ht="12.75" hidden="1">
      <c r="A119" s="4">
        <v>6</v>
      </c>
      <c r="B119" s="42">
        <v>11270</v>
      </c>
      <c r="C119" s="42">
        <v>17115</v>
      </c>
      <c r="D119" s="6">
        <f t="shared" si="1"/>
        <v>3756.6666666666665</v>
      </c>
      <c r="E119" s="6">
        <f t="shared" si="2"/>
        <v>5635</v>
      </c>
      <c r="F119" s="6">
        <f t="shared" si="3"/>
        <v>8452.5</v>
      </c>
      <c r="G119" s="6">
        <f t="shared" si="4"/>
        <v>3756.6666666666665</v>
      </c>
      <c r="H119" s="6">
        <f t="shared" si="5"/>
        <v>5705</v>
      </c>
      <c r="I119" s="17"/>
      <c r="J119" s="17"/>
      <c r="K119" s="17"/>
      <c r="L119" s="17"/>
      <c r="M119" s="17"/>
      <c r="N119" s="17"/>
      <c r="O119" s="17"/>
    </row>
    <row r="120" spans="1:15" ht="12" hidden="1">
      <c r="A120" s="4">
        <v>7</v>
      </c>
      <c r="B120" s="42">
        <v>11680</v>
      </c>
      <c r="C120" s="42">
        <v>17730</v>
      </c>
      <c r="D120" s="6">
        <f t="shared" si="1"/>
        <v>3893.333333333333</v>
      </c>
      <c r="E120" s="6">
        <f t="shared" si="2"/>
        <v>5840</v>
      </c>
      <c r="F120" s="6">
        <f t="shared" si="3"/>
        <v>8760</v>
      </c>
      <c r="G120" s="6">
        <f t="shared" si="4"/>
        <v>3893.333333333333</v>
      </c>
      <c r="H120" s="6">
        <f t="shared" si="5"/>
        <v>5910</v>
      </c>
      <c r="I120" s="46"/>
      <c r="J120" s="16"/>
      <c r="K120" s="16"/>
      <c r="L120" s="16"/>
      <c r="M120" s="16"/>
      <c r="N120" s="16"/>
      <c r="O120" s="16"/>
    </row>
    <row r="121" spans="1:15" ht="12" hidden="1">
      <c r="A121" s="4">
        <v>8</v>
      </c>
      <c r="B121" s="42">
        <v>12090</v>
      </c>
      <c r="C121" s="42">
        <v>18345</v>
      </c>
      <c r="D121" s="6">
        <f t="shared" si="1"/>
        <v>4030</v>
      </c>
      <c r="E121" s="6">
        <f t="shared" si="2"/>
        <v>6045</v>
      </c>
      <c r="F121" s="6">
        <f t="shared" si="3"/>
        <v>9067.5</v>
      </c>
      <c r="G121" s="6">
        <f t="shared" si="4"/>
        <v>4030</v>
      </c>
      <c r="H121" s="6">
        <f t="shared" si="5"/>
        <v>6115</v>
      </c>
      <c r="I121" s="46"/>
      <c r="J121" s="16"/>
      <c r="K121" s="16"/>
      <c r="L121" s="16"/>
      <c r="M121" s="16"/>
      <c r="N121" s="16"/>
      <c r="O121" s="16"/>
    </row>
    <row r="122" spans="1:15" ht="12" hidden="1">
      <c r="A122" s="4">
        <v>9</v>
      </c>
      <c r="B122" s="42">
        <v>12500</v>
      </c>
      <c r="C122" s="42">
        <v>18960</v>
      </c>
      <c r="D122" s="6">
        <f t="shared" si="1"/>
        <v>4166.666666666666</v>
      </c>
      <c r="E122" s="6">
        <f t="shared" si="2"/>
        <v>6250</v>
      </c>
      <c r="F122" s="6">
        <f t="shared" si="3"/>
        <v>9375</v>
      </c>
      <c r="G122" s="6">
        <f t="shared" si="4"/>
        <v>4166.666666666666</v>
      </c>
      <c r="H122" s="6">
        <f t="shared" si="5"/>
        <v>6320</v>
      </c>
      <c r="I122" s="46"/>
      <c r="J122" s="16"/>
      <c r="K122" s="16"/>
      <c r="L122" s="16"/>
      <c r="M122" s="16"/>
      <c r="N122" s="16"/>
      <c r="O122" s="16"/>
    </row>
    <row r="123" spans="1:12" ht="12.75" hidden="1">
      <c r="A123" s="4">
        <v>10</v>
      </c>
      <c r="B123" s="42">
        <v>12910</v>
      </c>
      <c r="C123" s="42">
        <v>19575</v>
      </c>
      <c r="D123" s="6">
        <f t="shared" si="1"/>
        <v>4303.333333333333</v>
      </c>
      <c r="E123" s="6">
        <f t="shared" si="2"/>
        <v>6455</v>
      </c>
      <c r="F123" s="6">
        <f t="shared" si="3"/>
        <v>9682.5</v>
      </c>
      <c r="G123" s="6">
        <f t="shared" si="4"/>
        <v>4303.333333333333</v>
      </c>
      <c r="H123" s="6">
        <f t="shared" si="5"/>
        <v>6525</v>
      </c>
      <c r="I123" s="14" t="s">
        <v>44</v>
      </c>
      <c r="J123" s="14" t="s">
        <v>58</v>
      </c>
      <c r="K123" s="14" t="s">
        <v>45</v>
      </c>
      <c r="L123" s="14" t="s">
        <v>59</v>
      </c>
    </row>
    <row r="124" spans="1:12" ht="12" hidden="1">
      <c r="A124" s="4">
        <v>11</v>
      </c>
      <c r="B124" s="42">
        <v>13400</v>
      </c>
      <c r="C124" s="42">
        <v>20315</v>
      </c>
      <c r="D124" s="6">
        <f t="shared" si="1"/>
        <v>4466.666666666666</v>
      </c>
      <c r="E124" s="6">
        <f t="shared" si="2"/>
        <v>6700</v>
      </c>
      <c r="F124" s="6">
        <f t="shared" si="3"/>
        <v>10050</v>
      </c>
      <c r="G124" s="6">
        <f t="shared" si="4"/>
        <v>4466.666666666666</v>
      </c>
      <c r="H124" s="6">
        <f t="shared" si="5"/>
        <v>6771.666666666666</v>
      </c>
      <c r="I124" s="36">
        <v>0</v>
      </c>
      <c r="J124" s="24">
        <v>0</v>
      </c>
      <c r="K124" s="6">
        <f aca="true" t="shared" si="6" ref="K124:L128">I124*$J$138</f>
        <v>0</v>
      </c>
      <c r="L124" s="6">
        <f t="shared" si="6"/>
        <v>0</v>
      </c>
    </row>
    <row r="125" spans="1:12" ht="12" hidden="1">
      <c r="A125" s="4">
        <v>12</v>
      </c>
      <c r="B125" s="42">
        <v>13890</v>
      </c>
      <c r="C125" s="42">
        <v>21055</v>
      </c>
      <c r="D125" s="6">
        <f t="shared" si="1"/>
        <v>4630</v>
      </c>
      <c r="E125" s="6">
        <f t="shared" si="2"/>
        <v>6945</v>
      </c>
      <c r="F125" s="6">
        <f t="shared" si="3"/>
        <v>10417.5</v>
      </c>
      <c r="G125" s="6">
        <f t="shared" si="4"/>
        <v>4630</v>
      </c>
      <c r="H125" s="6">
        <f t="shared" si="5"/>
        <v>7018.333333333333</v>
      </c>
      <c r="I125" s="1">
        <v>655</v>
      </c>
      <c r="J125" s="1">
        <v>1000</v>
      </c>
      <c r="K125" s="6">
        <f t="shared" si="6"/>
        <v>218.33333333333331</v>
      </c>
      <c r="L125" s="6">
        <f t="shared" si="6"/>
        <v>333.3333333333333</v>
      </c>
    </row>
    <row r="126" spans="1:12" ht="12" hidden="1">
      <c r="A126" s="4">
        <v>13</v>
      </c>
      <c r="B126" s="42">
        <v>14380</v>
      </c>
      <c r="C126" s="42">
        <v>21795</v>
      </c>
      <c r="D126" s="6">
        <f t="shared" si="1"/>
        <v>4793.333333333333</v>
      </c>
      <c r="E126" s="6">
        <f t="shared" si="2"/>
        <v>7190</v>
      </c>
      <c r="F126" s="6">
        <f t="shared" si="3"/>
        <v>10785</v>
      </c>
      <c r="G126" s="6">
        <f t="shared" si="4"/>
        <v>4793.333333333333</v>
      </c>
      <c r="H126" s="6">
        <f t="shared" si="5"/>
        <v>7265</v>
      </c>
      <c r="I126" s="1">
        <v>790</v>
      </c>
      <c r="J126" s="1">
        <v>1140</v>
      </c>
      <c r="K126" s="6">
        <f t="shared" si="6"/>
        <v>263.3333333333333</v>
      </c>
      <c r="L126" s="6">
        <f t="shared" si="6"/>
        <v>380</v>
      </c>
    </row>
    <row r="127" spans="1:12" ht="12" hidden="1">
      <c r="A127" s="4">
        <v>14</v>
      </c>
      <c r="B127" s="42">
        <v>14870</v>
      </c>
      <c r="C127" s="42">
        <v>22535</v>
      </c>
      <c r="D127" s="6">
        <f t="shared" si="1"/>
        <v>4956.666666666666</v>
      </c>
      <c r="E127" s="6">
        <f t="shared" si="2"/>
        <v>7435</v>
      </c>
      <c r="F127" s="6">
        <f t="shared" si="3"/>
        <v>11152.5</v>
      </c>
      <c r="G127" s="6">
        <f t="shared" si="4"/>
        <v>4956.666666666666</v>
      </c>
      <c r="H127" s="6">
        <f t="shared" si="5"/>
        <v>7511.666666666666</v>
      </c>
      <c r="I127" s="1">
        <v>780</v>
      </c>
      <c r="J127" s="1">
        <v>1140</v>
      </c>
      <c r="K127" s="6">
        <f t="shared" si="6"/>
        <v>260</v>
      </c>
      <c r="L127" s="6">
        <f t="shared" si="6"/>
        <v>380</v>
      </c>
    </row>
    <row r="128" spans="1:12" ht="12" hidden="1">
      <c r="A128" s="4">
        <v>15</v>
      </c>
      <c r="B128" s="42">
        <v>15440</v>
      </c>
      <c r="C128" s="42">
        <v>23405</v>
      </c>
      <c r="D128" s="6">
        <f t="shared" si="1"/>
        <v>5146.666666666666</v>
      </c>
      <c r="E128" s="6">
        <f t="shared" si="2"/>
        <v>7720</v>
      </c>
      <c r="F128" s="6">
        <f t="shared" si="3"/>
        <v>11580</v>
      </c>
      <c r="G128" s="6">
        <f t="shared" si="4"/>
        <v>5146.666666666666</v>
      </c>
      <c r="H128" s="6">
        <f t="shared" si="5"/>
        <v>7801.666666666666</v>
      </c>
      <c r="I128" s="1">
        <v>730</v>
      </c>
      <c r="J128" s="1">
        <v>1030</v>
      </c>
      <c r="K128" s="6">
        <f t="shared" si="6"/>
        <v>243.33333333333331</v>
      </c>
      <c r="L128" s="6">
        <f t="shared" si="6"/>
        <v>343.3333333333333</v>
      </c>
    </row>
    <row r="129" spans="1:12" ht="12" hidden="1">
      <c r="A129" s="4">
        <v>16</v>
      </c>
      <c r="B129" s="42">
        <v>16010</v>
      </c>
      <c r="C129" s="42">
        <v>24275</v>
      </c>
      <c r="D129" s="6">
        <f t="shared" si="1"/>
        <v>5336.666666666666</v>
      </c>
      <c r="E129" s="6">
        <f t="shared" si="2"/>
        <v>8005</v>
      </c>
      <c r="F129" s="6">
        <f t="shared" si="3"/>
        <v>12007.5</v>
      </c>
      <c r="G129" s="6">
        <f t="shared" si="4"/>
        <v>5336.666666666666</v>
      </c>
      <c r="H129" s="6">
        <f t="shared" si="5"/>
        <v>8091.666666666666</v>
      </c>
      <c r="I129" s="1"/>
      <c r="J129" s="1"/>
      <c r="K129" s="6"/>
      <c r="L129" s="6"/>
    </row>
    <row r="130" spans="1:12" ht="12" hidden="1">
      <c r="A130" s="4">
        <v>17</v>
      </c>
      <c r="B130" s="42">
        <v>16580</v>
      </c>
      <c r="C130" s="42">
        <v>25145</v>
      </c>
      <c r="D130" s="6">
        <f t="shared" si="1"/>
        <v>5526.666666666666</v>
      </c>
      <c r="E130" s="6">
        <f t="shared" si="2"/>
        <v>8290</v>
      </c>
      <c r="F130" s="6">
        <f t="shared" si="3"/>
        <v>12435</v>
      </c>
      <c r="G130" s="6">
        <f t="shared" si="4"/>
        <v>5526.666666666666</v>
      </c>
      <c r="H130" s="6">
        <f t="shared" si="5"/>
        <v>8381.666666666666</v>
      </c>
      <c r="I130" s="1"/>
      <c r="J130" s="1"/>
      <c r="K130" s="6"/>
      <c r="L130" s="6"/>
    </row>
    <row r="131" spans="1:12" ht="12" hidden="1">
      <c r="A131" s="4">
        <v>18</v>
      </c>
      <c r="B131" s="42">
        <v>17235</v>
      </c>
      <c r="C131" s="42">
        <v>26145</v>
      </c>
      <c r="D131" s="6">
        <f t="shared" si="1"/>
        <v>5745</v>
      </c>
      <c r="E131" s="6">
        <f t="shared" si="2"/>
        <v>8617.5</v>
      </c>
      <c r="F131" s="6">
        <f t="shared" si="3"/>
        <v>12926.25</v>
      </c>
      <c r="G131" s="6">
        <f t="shared" si="4"/>
        <v>5745</v>
      </c>
      <c r="H131" s="6">
        <f t="shared" si="5"/>
        <v>8715</v>
      </c>
      <c r="I131" s="58" t="s">
        <v>60</v>
      </c>
      <c r="J131" s="32"/>
      <c r="K131" s="6">
        <v>425</v>
      </c>
      <c r="L131" s="6">
        <v>600</v>
      </c>
    </row>
    <row r="132" spans="1:12" ht="12" hidden="1">
      <c r="A132" s="4">
        <v>19</v>
      </c>
      <c r="B132" s="42">
        <v>17890</v>
      </c>
      <c r="C132" s="42">
        <v>27145</v>
      </c>
      <c r="D132" s="6">
        <f t="shared" si="1"/>
        <v>5963.333333333333</v>
      </c>
      <c r="E132" s="6">
        <f t="shared" si="2"/>
        <v>8945</v>
      </c>
      <c r="F132" s="6">
        <f t="shared" si="3"/>
        <v>13417.5</v>
      </c>
      <c r="G132" s="6">
        <f t="shared" si="4"/>
        <v>5963.333333333333</v>
      </c>
      <c r="H132" s="6">
        <f t="shared" si="5"/>
        <v>9048.333333333332</v>
      </c>
      <c r="I132" s="58" t="s">
        <v>61</v>
      </c>
      <c r="J132" s="32"/>
      <c r="K132" s="33">
        <v>470</v>
      </c>
      <c r="L132" s="33">
        <v>600</v>
      </c>
    </row>
    <row r="133" spans="1:12" ht="12" hidden="1">
      <c r="A133" s="4">
        <v>20</v>
      </c>
      <c r="B133" s="42">
        <v>18545</v>
      </c>
      <c r="C133" s="42">
        <v>28145</v>
      </c>
      <c r="D133" s="6">
        <f t="shared" si="1"/>
        <v>6181.666666666666</v>
      </c>
      <c r="E133" s="6">
        <f t="shared" si="2"/>
        <v>9272.5</v>
      </c>
      <c r="F133" s="6">
        <f t="shared" si="3"/>
        <v>13908.75</v>
      </c>
      <c r="G133" s="6">
        <f>IF($J$138=0.333333333333333,$D133,IF($J$138=0.5,$E133,IF($J$138=0.75,$F133,0)))</f>
        <v>6181.666666666666</v>
      </c>
      <c r="H133" s="6">
        <f t="shared" si="5"/>
        <v>9381.666666666666</v>
      </c>
      <c r="I133" s="35" t="s">
        <v>23</v>
      </c>
      <c r="J133" s="32"/>
      <c r="K133" s="20">
        <v>0.1</v>
      </c>
      <c r="L133" s="20">
        <v>0.1</v>
      </c>
    </row>
    <row r="134" spans="1:10" ht="12" hidden="1">
      <c r="A134" s="4">
        <v>21</v>
      </c>
      <c r="B134" s="42">
        <v>19200</v>
      </c>
      <c r="C134" s="42">
        <v>29145</v>
      </c>
      <c r="D134" s="6">
        <f t="shared" si="1"/>
        <v>6400</v>
      </c>
      <c r="E134" s="6">
        <f t="shared" si="2"/>
        <v>9600</v>
      </c>
      <c r="F134" s="6">
        <f t="shared" si="3"/>
        <v>14400</v>
      </c>
      <c r="G134" s="6">
        <f t="shared" si="4"/>
        <v>6400</v>
      </c>
      <c r="H134" s="6">
        <f t="shared" si="5"/>
        <v>9715</v>
      </c>
      <c r="I134" s="41"/>
      <c r="J134" s="6">
        <v>0</v>
      </c>
    </row>
    <row r="135" spans="1:10" ht="12" hidden="1">
      <c r="A135" s="4">
        <v>22</v>
      </c>
      <c r="B135" s="42">
        <v>19855</v>
      </c>
      <c r="C135" s="42">
        <v>30145</v>
      </c>
      <c r="D135" s="6">
        <f t="shared" si="1"/>
        <v>6618.333333333333</v>
      </c>
      <c r="E135" s="6">
        <f t="shared" si="2"/>
        <v>9927.5</v>
      </c>
      <c r="F135" s="6">
        <f t="shared" si="3"/>
        <v>14891.25</v>
      </c>
      <c r="G135" s="6">
        <f t="shared" si="4"/>
        <v>6618.333333333333</v>
      </c>
      <c r="H135" s="6">
        <f t="shared" si="5"/>
        <v>10048.333333333332</v>
      </c>
      <c r="I135" s="32" t="s">
        <v>32</v>
      </c>
      <c r="J135" s="6">
        <v>0.3333333333333333</v>
      </c>
    </row>
    <row r="136" spans="1:10" ht="12" hidden="1">
      <c r="A136" s="4">
        <v>23</v>
      </c>
      <c r="B136" s="42">
        <v>20510</v>
      </c>
      <c r="C136" s="42">
        <v>31145</v>
      </c>
      <c r="D136" s="6">
        <f t="shared" si="1"/>
        <v>6836.666666666666</v>
      </c>
      <c r="E136" s="6">
        <f t="shared" si="2"/>
        <v>10255</v>
      </c>
      <c r="F136" s="6">
        <f t="shared" si="3"/>
        <v>15382.5</v>
      </c>
      <c r="G136" s="6">
        <f t="shared" si="4"/>
        <v>6836.666666666666</v>
      </c>
      <c r="H136" s="6">
        <f t="shared" si="5"/>
        <v>10381.666666666666</v>
      </c>
      <c r="I136" s="32" t="s">
        <v>30</v>
      </c>
      <c r="J136" s="6">
        <v>0.5</v>
      </c>
    </row>
    <row r="137" spans="1:11" ht="12" hidden="1">
      <c r="A137" s="4">
        <v>24</v>
      </c>
      <c r="B137" s="42">
        <v>21165</v>
      </c>
      <c r="C137" s="42">
        <v>32145</v>
      </c>
      <c r="D137" s="6">
        <f t="shared" si="1"/>
        <v>7055</v>
      </c>
      <c r="E137" s="6">
        <f t="shared" si="2"/>
        <v>10582.5</v>
      </c>
      <c r="F137" s="6">
        <f t="shared" si="3"/>
        <v>15873.75</v>
      </c>
      <c r="G137" s="6">
        <f t="shared" si="4"/>
        <v>7055</v>
      </c>
      <c r="H137" s="6">
        <f t="shared" si="5"/>
        <v>10715</v>
      </c>
      <c r="I137" s="32" t="s">
        <v>31</v>
      </c>
      <c r="J137" s="6">
        <v>0.75</v>
      </c>
      <c r="K137" s="6">
        <f>$B$128*$J$138</f>
        <v>5146.666666666666</v>
      </c>
    </row>
    <row r="138" spans="1:11" ht="12.75" hidden="1">
      <c r="A138" s="4">
        <v>25</v>
      </c>
      <c r="B138" s="42">
        <v>21820</v>
      </c>
      <c r="C138" s="42">
        <v>33145</v>
      </c>
      <c r="D138" s="6">
        <f t="shared" si="1"/>
        <v>7273.333333333333</v>
      </c>
      <c r="E138" s="6">
        <f t="shared" si="2"/>
        <v>10910</v>
      </c>
      <c r="F138" s="6">
        <f t="shared" si="3"/>
        <v>16365</v>
      </c>
      <c r="G138" s="6">
        <f t="shared" si="4"/>
        <v>7273.333333333333</v>
      </c>
      <c r="H138" s="6">
        <f t="shared" si="5"/>
        <v>11048.333333333332</v>
      </c>
      <c r="I138" s="37" t="s">
        <v>36</v>
      </c>
      <c r="J138" s="22">
        <f>VLOOKUP($F$23,$I$134:$J$137,2,FALSE())</f>
        <v>0.3333333333333333</v>
      </c>
      <c r="K138" s="6">
        <f>$B$132*$J$138</f>
        <v>5963.333333333333</v>
      </c>
    </row>
    <row r="139" spans="1:8" ht="12" hidden="1">
      <c r="A139" s="43">
        <v>26</v>
      </c>
      <c r="B139" s="42">
        <v>22475</v>
      </c>
      <c r="C139" s="42">
        <v>34145</v>
      </c>
      <c r="D139" s="33">
        <f t="shared" si="1"/>
        <v>7491.666666666666</v>
      </c>
      <c r="E139" s="6">
        <f t="shared" si="2"/>
        <v>11237.5</v>
      </c>
      <c r="F139" s="33">
        <f t="shared" si="3"/>
        <v>16856.25</v>
      </c>
      <c r="G139" s="6">
        <f t="shared" si="4"/>
        <v>7491.666666666666</v>
      </c>
      <c r="H139" s="6">
        <f t="shared" si="5"/>
        <v>11381.666666666666</v>
      </c>
    </row>
    <row r="140" spans="1:8" ht="12" hidden="1">
      <c r="A140" s="1">
        <v>27</v>
      </c>
      <c r="B140" s="1">
        <v>23130</v>
      </c>
      <c r="C140" s="1">
        <v>35145</v>
      </c>
      <c r="D140" s="33">
        <f t="shared" si="1"/>
        <v>7710</v>
      </c>
      <c r="E140" s="6">
        <f t="shared" si="2"/>
        <v>11565</v>
      </c>
      <c r="F140" s="33">
        <f t="shared" si="3"/>
        <v>17347.5</v>
      </c>
      <c r="G140" s="6">
        <f t="shared" si="4"/>
        <v>7710</v>
      </c>
      <c r="H140" s="6">
        <f t="shared" si="5"/>
        <v>11715</v>
      </c>
    </row>
    <row r="141" spans="1:8" ht="12" hidden="1">
      <c r="A141" s="1">
        <v>28</v>
      </c>
      <c r="B141" s="1">
        <v>23785</v>
      </c>
      <c r="C141" s="1">
        <v>36145</v>
      </c>
      <c r="D141" s="33">
        <f>B141*$J$135</f>
        <v>7928.333333333333</v>
      </c>
      <c r="E141" s="6">
        <f>B141*$J$136</f>
        <v>11892.5</v>
      </c>
      <c r="F141" s="33">
        <f>B141*$J$137</f>
        <v>17838.75</v>
      </c>
      <c r="G141" s="6">
        <f t="shared" si="4"/>
        <v>7928.333333333333</v>
      </c>
      <c r="H141" s="6">
        <f>C141*$J$138</f>
        <v>12048.333333333332</v>
      </c>
    </row>
  </sheetData>
  <sheetProtection password="C50D" sheet="1" selectLockedCells="1"/>
  <mergeCells count="72">
    <mergeCell ref="E69:F69"/>
    <mergeCell ref="E41:F41"/>
    <mergeCell ref="E42:F42"/>
    <mergeCell ref="E54:F54"/>
    <mergeCell ref="E43:F43"/>
    <mergeCell ref="E52:F52"/>
    <mergeCell ref="E63:F63"/>
    <mergeCell ref="E57:F57"/>
    <mergeCell ref="E58:F58"/>
    <mergeCell ref="E59:F59"/>
    <mergeCell ref="E60:F60"/>
    <mergeCell ref="E50:F50"/>
    <mergeCell ref="E62:F62"/>
    <mergeCell ref="E61:F61"/>
    <mergeCell ref="E45:F45"/>
    <mergeCell ref="E46:F46"/>
    <mergeCell ref="E53:F53"/>
    <mergeCell ref="E48:F48"/>
    <mergeCell ref="F28:H28"/>
    <mergeCell ref="E31:F31"/>
    <mergeCell ref="E32:F32"/>
    <mergeCell ref="E49:F49"/>
    <mergeCell ref="B19:J19"/>
    <mergeCell ref="I21:J70"/>
    <mergeCell ref="D70:H70"/>
    <mergeCell ref="E55:F55"/>
    <mergeCell ref="E56:F56"/>
    <mergeCell ref="E40:F40"/>
    <mergeCell ref="E37:F37"/>
    <mergeCell ref="E51:F51"/>
    <mergeCell ref="D23:E23"/>
    <mergeCell ref="D24:E24"/>
    <mergeCell ref="K1:K73"/>
    <mergeCell ref="B11:J11"/>
    <mergeCell ref="B21:C70"/>
    <mergeCell ref="D21:H21"/>
    <mergeCell ref="B13:J15"/>
    <mergeCell ref="D25:E25"/>
    <mergeCell ref="F23:H23"/>
    <mergeCell ref="F24:H24"/>
    <mergeCell ref="E47:F47"/>
    <mergeCell ref="F27:H27"/>
    <mergeCell ref="B1:J8"/>
    <mergeCell ref="B9:J10"/>
    <mergeCell ref="A1:A73"/>
    <mergeCell ref="I112:J112"/>
    <mergeCell ref="B71:J73"/>
    <mergeCell ref="E33:F33"/>
    <mergeCell ref="E34:F34"/>
    <mergeCell ref="B12:J12"/>
    <mergeCell ref="F25:H25"/>
    <mergeCell ref="F26:H26"/>
    <mergeCell ref="E66:F66"/>
    <mergeCell ref="I118:J118"/>
    <mergeCell ref="D26:E26"/>
    <mergeCell ref="D29:H29"/>
    <mergeCell ref="E35:F35"/>
    <mergeCell ref="E36:F36"/>
    <mergeCell ref="D27:E27"/>
    <mergeCell ref="D28:E28"/>
    <mergeCell ref="E30:F30"/>
    <mergeCell ref="E44:F44"/>
    <mergeCell ref="E38:F38"/>
    <mergeCell ref="E39:F39"/>
    <mergeCell ref="B16:J16"/>
    <mergeCell ref="B20:J20"/>
    <mergeCell ref="E64:F64"/>
    <mergeCell ref="E65:F65"/>
    <mergeCell ref="D22:E22"/>
    <mergeCell ref="F22:H22"/>
    <mergeCell ref="B17:J17"/>
    <mergeCell ref="B18:J18"/>
  </mergeCells>
  <dataValidations count="9">
    <dataValidation type="whole" operator="lessThanOrEqual" allowBlank="1" showInputMessage="1" showErrorMessage="1" promptTitle="Days on LOP" prompt="Please enter the number of days for which Pay has to be deducted." errorTitle="Invalid Number of Days" error="Please enter the correct number of days" sqref="H31 H36 H38 H41 H43 H48 H50 H53 H55 H60 H62">
      <formula1>30</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59 H32:H33 H35 H37 H39:H40 H42 H44:H45 H47 H49 H51:H52 H54 H56:H57 H61 H63:H69">
      <formula1>31</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34 H58">
      <formula1>28</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46">
      <formula1>29</formula1>
    </dataValidation>
    <dataValidation type="list" allowBlank="1" showInputMessage="1" showErrorMessage="1" promptTitle="HRA Centre" prompt="Please select your HRA Centre based on the Population" errorTitle="Wrong HRA Centre" error="Please select the correct HRA Centre" sqref="F27:H27">
      <formula1>$I$113:$I$115</formula1>
    </dataValidation>
    <dataValidation type="list" allowBlank="1" showInputMessage="1" showErrorMessage="1" promptTitle="Pension or NPS" prompt="Please select your option" errorTitle="Wrong option" error="Please select the correct option" sqref="F28:H28">
      <formula1>"Pension, NPS"</formula1>
    </dataValidation>
    <dataValidation type="list" allowBlank="1" showInputMessage="1" showErrorMessage="1" promptTitle="Pro-rata Scale" prompt="Please enter the scale wages of the Part-time employee" errorTitle="Wrong Scale of Pay" error="The Pro-rata Scale entered is wrong" sqref="F23:H23">
      <formula1>$I$135:$I$137</formula1>
    </dataValidation>
    <dataValidation type="list" allowBlank="1" showInputMessage="1" showErrorMessage="1" promptTitle="10th Bipartite Basic Pay" prompt="Please select your Pro-rata 10th Bipartite Basic Pay" errorTitle="Wrong Basic Pay" error="Please select the correct Pro-rata Basic Pay" sqref="E31:F69">
      <formula1>$G$114:$G$141</formula1>
    </dataValidation>
    <dataValidation type="list" allowBlank="1" showInputMessage="1" showErrorMessage="1" promptTitle="10th BP FPP" prompt="Please select your 10th Bipartite Fixed Personal Pay" errorTitle="Wrong FPP" error="The Fixed Personal Pay selected is incorrect!" sqref="G31:G69">
      <formula1>IF($E31&gt;$K$138,$K$126:$K$128,$K$124:$K$124)</formula1>
    </dataValidation>
  </dataValidations>
  <printOptions/>
  <pageMargins left="0.75" right="0.75" top="1" bottom="1" header="0.5" footer="0.5"/>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dimension ref="A1:AC164"/>
  <sheetViews>
    <sheetView zoomScalePageLayoutView="0" workbookViewId="0" topLeftCell="A1">
      <selection activeCell="A113" sqref="A113:A164"/>
    </sheetView>
  </sheetViews>
  <sheetFormatPr defaultColWidth="9.140625" defaultRowHeight="12.75"/>
  <cols>
    <col min="1" max="1" width="8.7109375" style="0" customWidth="1"/>
    <col min="2" max="2" width="3.8515625" style="0" hidden="1" customWidth="1"/>
    <col min="3" max="3" width="3.8515625" style="0" customWidth="1"/>
    <col min="4" max="4" width="10.8515625" style="0" customWidth="1"/>
    <col min="6" max="6" width="0" style="0" hidden="1" customWidth="1"/>
    <col min="9" max="9" width="9.57421875" style="0" customWidth="1"/>
    <col min="10" max="10" width="8.28125" style="0" customWidth="1"/>
    <col min="11" max="11" width="10.140625" style="0" bestFit="1" customWidth="1"/>
    <col min="12" max="12" width="10.8515625" style="0" bestFit="1" customWidth="1"/>
    <col min="13" max="13" width="9.57421875" style="0" bestFit="1" customWidth="1"/>
    <col min="14" max="14" width="8.7109375" style="0" customWidth="1"/>
    <col min="15" max="15" width="3.8515625" style="0" customWidth="1"/>
    <col min="16" max="16" width="10.140625" style="0" bestFit="1" customWidth="1"/>
    <col min="17" max="17" width="9.140625" style="0" customWidth="1"/>
    <col min="18" max="18" width="6.28125" style="0" hidden="1" customWidth="1"/>
    <col min="19" max="19" width="9.140625" style="0" bestFit="1" customWidth="1"/>
    <col min="20" max="20" width="8.8515625" style="0" bestFit="1" customWidth="1"/>
    <col min="21" max="22" width="9.140625" style="0" bestFit="1" customWidth="1"/>
    <col min="23" max="23" width="10.140625" style="0" bestFit="1" customWidth="1"/>
    <col min="24" max="24" width="9.140625" style="0" bestFit="1" customWidth="1"/>
    <col min="25" max="25" width="10.140625" style="0" bestFit="1" customWidth="1"/>
    <col min="26" max="26" width="9.8515625" style="0" customWidth="1"/>
    <col min="27" max="27" width="9.28125" style="0" customWidth="1"/>
    <col min="28" max="28" width="0" style="0" hidden="1" customWidth="1"/>
    <col min="29" max="29" width="9.140625" style="0" hidden="1" customWidth="1"/>
  </cols>
  <sheetData>
    <row r="1" spans="1:27" ht="12.75">
      <c r="A1" s="140"/>
      <c r="B1" s="152"/>
      <c r="C1" s="141"/>
      <c r="D1" s="146" t="s">
        <v>64</v>
      </c>
      <c r="E1" s="147"/>
      <c r="F1" s="147"/>
      <c r="G1" s="147"/>
      <c r="H1" s="147"/>
      <c r="I1" s="147"/>
      <c r="J1" s="147"/>
      <c r="K1" s="147"/>
      <c r="L1" s="147"/>
      <c r="M1" s="148"/>
      <c r="N1" s="140"/>
      <c r="O1" s="141"/>
      <c r="P1" s="146" t="s">
        <v>64</v>
      </c>
      <c r="Q1" s="147"/>
      <c r="R1" s="147"/>
      <c r="S1" s="147"/>
      <c r="T1" s="147"/>
      <c r="U1" s="147"/>
      <c r="V1" s="147"/>
      <c r="W1" s="147"/>
      <c r="X1" s="147"/>
      <c r="Y1" s="147"/>
      <c r="Z1" s="147"/>
      <c r="AA1" s="148"/>
    </row>
    <row r="2" spans="1:27" ht="12.75">
      <c r="A2" s="142"/>
      <c r="B2" s="153"/>
      <c r="C2" s="143"/>
      <c r="D2" s="155" t="s">
        <v>13</v>
      </c>
      <c r="E2" s="156"/>
      <c r="F2" s="61"/>
      <c r="G2" s="157">
        <f>Info!F22</f>
        <v>0</v>
      </c>
      <c r="H2" s="158"/>
      <c r="I2" s="158"/>
      <c r="J2" s="159"/>
      <c r="K2" s="13" t="s">
        <v>19</v>
      </c>
      <c r="L2" s="149">
        <f>Info!F25</f>
        <v>0</v>
      </c>
      <c r="M2" s="150"/>
      <c r="N2" s="142"/>
      <c r="O2" s="143"/>
      <c r="P2" s="157" t="s">
        <v>13</v>
      </c>
      <c r="Q2" s="158"/>
      <c r="R2" s="158"/>
      <c r="S2" s="159"/>
      <c r="T2" s="158">
        <f>G2</f>
        <v>0</v>
      </c>
      <c r="U2" s="158"/>
      <c r="V2" s="158"/>
      <c r="W2" s="159"/>
      <c r="X2" s="13" t="s">
        <v>19</v>
      </c>
      <c r="Y2" s="163">
        <f>Info!F25</f>
        <v>0</v>
      </c>
      <c r="Z2" s="164"/>
      <c r="AA2" s="165"/>
    </row>
    <row r="3" spans="1:27" ht="12.75">
      <c r="A3" s="142"/>
      <c r="B3" s="153"/>
      <c r="C3" s="143"/>
      <c r="D3" s="138" t="s">
        <v>14</v>
      </c>
      <c r="E3" s="139"/>
      <c r="F3" s="62"/>
      <c r="G3" s="160">
        <f>Info!F24</f>
        <v>0</v>
      </c>
      <c r="H3" s="161"/>
      <c r="I3" s="161"/>
      <c r="J3" s="162"/>
      <c r="K3" s="52" t="s">
        <v>20</v>
      </c>
      <c r="L3" s="149">
        <f>Info!F26</f>
        <v>0</v>
      </c>
      <c r="M3" s="150"/>
      <c r="N3" s="142"/>
      <c r="O3" s="143"/>
      <c r="P3" s="157" t="s">
        <v>14</v>
      </c>
      <c r="Q3" s="158"/>
      <c r="R3" s="158"/>
      <c r="S3" s="159"/>
      <c r="T3" s="158">
        <f>G3</f>
        <v>0</v>
      </c>
      <c r="U3" s="158"/>
      <c r="V3" s="158"/>
      <c r="W3" s="159"/>
      <c r="X3" s="52" t="s">
        <v>20</v>
      </c>
      <c r="Y3" s="163">
        <f>Info!F26</f>
        <v>0</v>
      </c>
      <c r="Z3" s="164"/>
      <c r="AA3" s="165"/>
    </row>
    <row r="4" spans="1:27" ht="12.75">
      <c r="A4" s="144"/>
      <c r="B4" s="154"/>
      <c r="C4" s="145"/>
      <c r="D4" s="138" t="s">
        <v>15</v>
      </c>
      <c r="E4" s="139"/>
      <c r="F4" s="61"/>
      <c r="G4" s="157" t="str">
        <f>Info!F23</f>
        <v>1/3 Wages</v>
      </c>
      <c r="H4" s="158"/>
      <c r="I4" s="158"/>
      <c r="J4" s="159"/>
      <c r="K4" s="18" t="s">
        <v>0</v>
      </c>
      <c r="L4" s="19">
        <f>VLOOKUP($A$119,$A$114:$C$118,3,FALSE())</f>
        <v>10</v>
      </c>
      <c r="M4" s="63"/>
      <c r="N4" s="144"/>
      <c r="O4" s="145"/>
      <c r="P4" s="157" t="s">
        <v>15</v>
      </c>
      <c r="Q4" s="158"/>
      <c r="R4" s="158"/>
      <c r="S4" s="159"/>
      <c r="T4" s="158" t="str">
        <f>G4</f>
        <v>1/3 Wages</v>
      </c>
      <c r="U4" s="158"/>
      <c r="V4" s="158"/>
      <c r="W4" s="159"/>
      <c r="X4" s="18" t="s">
        <v>0</v>
      </c>
      <c r="Y4" s="60">
        <f>VLOOKUP($A$119,$A$114:$D$118,4,FALSE())</f>
        <v>10.25</v>
      </c>
      <c r="Z4" s="166"/>
      <c r="AA4" s="167"/>
    </row>
    <row r="5" spans="1:27" ht="12.75">
      <c r="A5" s="151" t="s">
        <v>4</v>
      </c>
      <c r="B5" s="151" t="s">
        <v>11</v>
      </c>
      <c r="C5" s="136" t="s">
        <v>11</v>
      </c>
      <c r="D5" s="135" t="s">
        <v>65</v>
      </c>
      <c r="E5" s="135"/>
      <c r="F5" s="135"/>
      <c r="G5" s="135"/>
      <c r="H5" s="135"/>
      <c r="I5" s="135"/>
      <c r="J5" s="135"/>
      <c r="K5" s="135"/>
      <c r="L5" s="135"/>
      <c r="M5" s="135"/>
      <c r="N5" s="151" t="s">
        <v>4</v>
      </c>
      <c r="O5" s="136" t="s">
        <v>11</v>
      </c>
      <c r="P5" s="135" t="s">
        <v>66</v>
      </c>
      <c r="Q5" s="135"/>
      <c r="R5" s="135"/>
      <c r="S5" s="135"/>
      <c r="T5" s="135"/>
      <c r="U5" s="135"/>
      <c r="V5" s="135"/>
      <c r="W5" s="135"/>
      <c r="X5" s="135"/>
      <c r="Y5" s="135"/>
      <c r="Z5" s="135"/>
      <c r="AA5" s="135"/>
    </row>
    <row r="6" spans="1:27" ht="21">
      <c r="A6" s="151"/>
      <c r="B6" s="151"/>
      <c r="C6" s="137"/>
      <c r="D6" s="7" t="s">
        <v>2</v>
      </c>
      <c r="E6" s="7" t="s">
        <v>5</v>
      </c>
      <c r="F6" s="7" t="s">
        <v>12</v>
      </c>
      <c r="G6" s="7" t="s">
        <v>47</v>
      </c>
      <c r="H6" s="7" t="s">
        <v>7</v>
      </c>
      <c r="I6" s="7" t="s">
        <v>3</v>
      </c>
      <c r="J6" s="7" t="s">
        <v>0</v>
      </c>
      <c r="K6" s="7" t="s">
        <v>6</v>
      </c>
      <c r="L6" s="7" t="str">
        <f>IF($A$120=1,"PF","NPS")</f>
        <v>PF</v>
      </c>
      <c r="M6" s="7" t="s">
        <v>8</v>
      </c>
      <c r="N6" s="151"/>
      <c r="O6" s="137"/>
      <c r="P6" s="7" t="s">
        <v>2</v>
      </c>
      <c r="Q6" s="7" t="s">
        <v>5</v>
      </c>
      <c r="R6" s="7" t="s">
        <v>12</v>
      </c>
      <c r="S6" s="7" t="s">
        <v>47</v>
      </c>
      <c r="T6" s="7" t="s">
        <v>7</v>
      </c>
      <c r="U6" s="7" t="s">
        <v>3</v>
      </c>
      <c r="V6" s="7" t="s">
        <v>0</v>
      </c>
      <c r="W6" s="7" t="s">
        <v>6</v>
      </c>
      <c r="X6" s="8" t="str">
        <f>IF($A$120=1,"PF","NPS")</f>
        <v>PF</v>
      </c>
      <c r="Y6" s="7" t="s">
        <v>8</v>
      </c>
      <c r="Z6" s="7" t="s">
        <v>9</v>
      </c>
      <c r="AA6" s="7" t="s">
        <v>10</v>
      </c>
    </row>
    <row r="7" spans="1:29" ht="12">
      <c r="A7" s="10">
        <v>43040</v>
      </c>
      <c r="B7" s="11">
        <v>30</v>
      </c>
      <c r="C7" s="11">
        <f>B7-Info!H31</f>
        <v>30</v>
      </c>
      <c r="D7" s="12">
        <f>Info!E31/B7*C7</f>
        <v>0</v>
      </c>
      <c r="E7" s="12">
        <f>IF(Info!E31&gt;Info!$K$138,Info!G31/B7*C7,0)</f>
        <v>0</v>
      </c>
      <c r="F7" s="12">
        <f>IF(E7&gt;0,Info!$K$125/B7*C7,0)</f>
        <v>0</v>
      </c>
      <c r="G7" s="12">
        <f>$D7*Info!$K$118</f>
        <v>0</v>
      </c>
      <c r="H7" s="12">
        <f>IF(D7&gt;0,(IF(D7&gt;Info!$K$137,(Info!$K$132*Info!$J$138)/B7*C7,(Info!$K$131*Info!$J$138)/B7*C7)),0)</f>
        <v>0</v>
      </c>
      <c r="I7" s="13">
        <f>(D7+G7)*B126</f>
        <v>0</v>
      </c>
      <c r="J7" s="12">
        <f>D7*$L$4/100</f>
        <v>0</v>
      </c>
      <c r="K7" s="12">
        <f>D7+E7+G7+H7+I7+J7</f>
        <v>0</v>
      </c>
      <c r="L7" s="12">
        <f>IF($A$120=1,(D7+F7)*Info!$K$133,(D7+F7+AB7)*Info!$K$133)</f>
        <v>0</v>
      </c>
      <c r="M7" s="12">
        <f>K7-L7</f>
        <v>0</v>
      </c>
      <c r="N7" s="10">
        <v>43040</v>
      </c>
      <c r="O7" s="11">
        <f>C7</f>
        <v>30</v>
      </c>
      <c r="P7" s="21">
        <f>VLOOKUP(Info!$E31,Info!$G$113:Info!$H$141,2,FALSE())/B7*C7</f>
        <v>0</v>
      </c>
      <c r="Q7" s="21">
        <f>VLOOKUP(Info!$G31,Info!$K$124:Info!$L$128,2,FALSE())/B7*C7</f>
        <v>0</v>
      </c>
      <c r="R7" s="21">
        <f>IF(Q7&gt;0,Info!$L$125/Print!B7*Print!C7,0)</f>
        <v>0</v>
      </c>
      <c r="S7" s="21">
        <f>$P7*Info!$L$118</f>
        <v>0</v>
      </c>
      <c r="T7" s="21">
        <f>IF(D7&gt;0,(IF(D7&gt;Info!$K$137,(Info!$L$132*Info!$J$138)/B7*C7,(Info!$L$131*Info!$J$138)/B7*C7)),0)</f>
        <v>0</v>
      </c>
      <c r="U7" s="13">
        <f>(P7+S7+T7)*C126</f>
        <v>0</v>
      </c>
      <c r="V7" s="12">
        <f>P7*$Y$4/100</f>
        <v>0</v>
      </c>
      <c r="W7" s="5">
        <f>P7+Q7+S7+T7+U7+V7</f>
        <v>0</v>
      </c>
      <c r="X7" s="21">
        <f>IF($A$120=1,(P7+R7)*Info!$L$133,(P7+R7+AC7)*Info!$L$133)</f>
        <v>0</v>
      </c>
      <c r="Y7" s="12">
        <f>W7-X7</f>
        <v>0</v>
      </c>
      <c r="Z7" s="12">
        <f>W7-K7</f>
        <v>0</v>
      </c>
      <c r="AA7" s="12">
        <f>Y7-M7</f>
        <v>0</v>
      </c>
      <c r="AB7">
        <f>D7*B126</f>
        <v>0</v>
      </c>
      <c r="AC7" s="54">
        <f>P7*C126</f>
        <v>0</v>
      </c>
    </row>
    <row r="8" spans="1:29" ht="12">
      <c r="A8" s="10">
        <v>43070</v>
      </c>
      <c r="B8" s="11">
        <v>31</v>
      </c>
      <c r="C8" s="11">
        <f>B8-Info!H32</f>
        <v>31</v>
      </c>
      <c r="D8" s="12">
        <f>Info!E32/B8*C8</f>
        <v>0</v>
      </c>
      <c r="E8" s="12">
        <f>IF(Info!E32&gt;Info!$K$138,Info!G32/B8*C8,0)</f>
        <v>0</v>
      </c>
      <c r="F8" s="12">
        <f>IF(E8&gt;0,Info!$K$125/B8*C8,0)</f>
        <v>0</v>
      </c>
      <c r="G8" s="12">
        <f>$D8*Info!$K$118</f>
        <v>0</v>
      </c>
      <c r="H8" s="12">
        <f>IF(D8&gt;0,(IF(D8&gt;Info!$K$137,(Info!$K$132*Info!$J$138)/B8*C8,(Info!$K$131*Info!$J$138)/B8*C8)),0)</f>
        <v>0</v>
      </c>
      <c r="I8" s="13">
        <f>(D8+G8)*B127</f>
        <v>0</v>
      </c>
      <c r="J8" s="12">
        <f>D8*$L$4/100</f>
        <v>0</v>
      </c>
      <c r="K8" s="12">
        <f aca="true" t="shared" si="0" ref="K8:K48">D8+E8+G8+H8+I8+J8</f>
        <v>0</v>
      </c>
      <c r="L8" s="12">
        <f>IF($A$120=1,(D8+F8)*Info!$K$133,(D8+F8+AB8)*Info!$K$133)</f>
        <v>0</v>
      </c>
      <c r="M8" s="12">
        <f aca="true" t="shared" si="1" ref="M8:M48">K8-L8</f>
        <v>0</v>
      </c>
      <c r="N8" s="10">
        <v>43070</v>
      </c>
      <c r="O8" s="11">
        <f>C8</f>
        <v>31</v>
      </c>
      <c r="P8" s="21">
        <f>VLOOKUP(Info!$E32,Info!$G$113:Info!$H$141,2,FALSE())/B8*C8</f>
        <v>0</v>
      </c>
      <c r="Q8" s="21">
        <f>VLOOKUP(Info!$G32,Info!$K$124:Info!$L$128,2,FALSE())/B8*C8</f>
        <v>0</v>
      </c>
      <c r="R8" s="21">
        <f>IF(Q8&gt;0,Info!$L$125/Print!B8*Print!C8,0)</f>
        <v>0</v>
      </c>
      <c r="S8" s="21">
        <f>$P8*Info!$L$118</f>
        <v>0</v>
      </c>
      <c r="T8" s="21">
        <f>IF(D8&gt;0,(IF(D8&gt;Info!$K$137,(Info!$L$132*Info!$J$138)/B8*C8,(Info!$L$131*Info!$J$138)/B8*C8)),0)</f>
        <v>0</v>
      </c>
      <c r="U8" s="13">
        <f>(P8+S8+T8)*C127</f>
        <v>0</v>
      </c>
      <c r="V8" s="12">
        <f>P8*$Y$4/100</f>
        <v>0</v>
      </c>
      <c r="W8" s="5">
        <f aca="true" t="shared" si="2" ref="W8:W48">P8+Q8+S8+T8+U8+V8</f>
        <v>0</v>
      </c>
      <c r="X8" s="21">
        <f>IF($A$120=1,(P8+R8)*Info!$L$133,(P8+R8+AC8)*Info!$L$133)</f>
        <v>0</v>
      </c>
      <c r="Y8" s="12">
        <f aca="true" t="shared" si="3" ref="Y8:Y48">W8-X8</f>
        <v>0</v>
      </c>
      <c r="Z8" s="12">
        <f aca="true" t="shared" si="4" ref="Z8:Z48">W8-K8</f>
        <v>0</v>
      </c>
      <c r="AA8" s="12">
        <f aca="true" t="shared" si="5" ref="AA8:AA48">Y8-M8</f>
        <v>0</v>
      </c>
      <c r="AB8">
        <f>D8*B127</f>
        <v>0</v>
      </c>
      <c r="AC8" s="54">
        <f>P8*C127</f>
        <v>0</v>
      </c>
    </row>
    <row r="9" spans="1:29" ht="12">
      <c r="A9" s="10">
        <v>43101</v>
      </c>
      <c r="B9" s="11">
        <v>31</v>
      </c>
      <c r="C9" s="11">
        <f>B9-Info!H33</f>
        <v>31</v>
      </c>
      <c r="D9" s="12">
        <f>Info!E33/B9*C9</f>
        <v>0</v>
      </c>
      <c r="E9" s="12">
        <f>IF(Info!E33&gt;Info!$K$138,Info!G33/B9*C9,0)</f>
        <v>0</v>
      </c>
      <c r="F9" s="12">
        <f>IF(E9&gt;0,Info!$K$125/B9*C9,0)</f>
        <v>0</v>
      </c>
      <c r="G9" s="12">
        <f>$D9*Info!$K$118</f>
        <v>0</v>
      </c>
      <c r="H9" s="12">
        <f>IF(D9&gt;0,(IF(D9&gt;Info!$K$137,(Info!$K$132*Info!$J$138)/B9*C9,(Info!$K$131*Info!$J$138)/B9*C9)),0)</f>
        <v>0</v>
      </c>
      <c r="I9" s="13">
        <f>(D9+G9)*B128</f>
        <v>0</v>
      </c>
      <c r="J9" s="12">
        <f>D9*$L$4/100</f>
        <v>0</v>
      </c>
      <c r="K9" s="12">
        <f t="shared" si="0"/>
        <v>0</v>
      </c>
      <c r="L9" s="12">
        <f>IF($A$120=1,(D9+F9)*Info!$K$133,(D9+F9+AB9)*Info!$K$133)</f>
        <v>0</v>
      </c>
      <c r="M9" s="12">
        <f t="shared" si="1"/>
        <v>0</v>
      </c>
      <c r="N9" s="10">
        <v>43101</v>
      </c>
      <c r="O9" s="11">
        <f>C9</f>
        <v>31</v>
      </c>
      <c r="P9" s="21">
        <f>VLOOKUP(Info!$E33,Info!$G$113:Info!$H$141,2,FALSE())/B9*C9</f>
        <v>0</v>
      </c>
      <c r="Q9" s="21">
        <f>VLOOKUP(Info!$G33,Info!$K$124:Info!$L$128,2,FALSE())/B9*C9</f>
        <v>0</v>
      </c>
      <c r="R9" s="21">
        <f>IF(Q9&gt;0,Info!$L$125/Print!B9*Print!C9,0)</f>
        <v>0</v>
      </c>
      <c r="S9" s="21">
        <f>$P9*Info!$L$118</f>
        <v>0</v>
      </c>
      <c r="T9" s="21">
        <f>IF(D9&gt;0,(IF(D9&gt;Info!$K$137,(Info!$L$132*Info!$J$138)/B9*C9,(Info!$L$131*Info!$J$138)/B9*C9)),0)</f>
        <v>0</v>
      </c>
      <c r="U9" s="13">
        <f>(P9+S9+T9)*C128</f>
        <v>0</v>
      </c>
      <c r="V9" s="12">
        <f>P9*$Y$4/100</f>
        <v>0</v>
      </c>
      <c r="W9" s="5">
        <f t="shared" si="2"/>
        <v>0</v>
      </c>
      <c r="X9" s="21">
        <f>IF($A$120=1,(P9+R9)*Info!$L$133,(P9+R9+AC9)*Info!$L$133)</f>
        <v>0</v>
      </c>
      <c r="Y9" s="12">
        <f t="shared" si="3"/>
        <v>0</v>
      </c>
      <c r="Z9" s="12">
        <f t="shared" si="4"/>
        <v>0</v>
      </c>
      <c r="AA9" s="12">
        <f t="shared" si="5"/>
        <v>0</v>
      </c>
      <c r="AB9">
        <f>D9*B128</f>
        <v>0</v>
      </c>
      <c r="AC9" s="54">
        <f>P9*C128</f>
        <v>0</v>
      </c>
    </row>
    <row r="10" spans="1:29" ht="12">
      <c r="A10" s="10">
        <v>43132</v>
      </c>
      <c r="B10" s="11">
        <v>28</v>
      </c>
      <c r="C10" s="11">
        <f>B10-Info!H34</f>
        <v>28</v>
      </c>
      <c r="D10" s="12">
        <f>Info!E34/B10*C10</f>
        <v>0</v>
      </c>
      <c r="E10" s="12">
        <f>IF(Info!E34&gt;Info!$K$138,Info!G34/B10*C10,0)</f>
        <v>0</v>
      </c>
      <c r="F10" s="12">
        <f>IF(E10&gt;0,Info!$K$125/B10*C10,0)</f>
        <v>0</v>
      </c>
      <c r="G10" s="12">
        <f>$D10*Info!$K$118</f>
        <v>0</v>
      </c>
      <c r="H10" s="12">
        <f>IF(D10&gt;0,(IF(D10&gt;Info!$K$137,(Info!$K$132*Info!$J$138)/B10*C10,(Info!$K$131*Info!$J$138)/B10*C10)),0)</f>
        <v>0</v>
      </c>
      <c r="I10" s="13">
        <f>(D10+G10)*B129</f>
        <v>0</v>
      </c>
      <c r="J10" s="12">
        <f>D10*$L$4/100</f>
        <v>0</v>
      </c>
      <c r="K10" s="12">
        <f t="shared" si="0"/>
        <v>0</v>
      </c>
      <c r="L10" s="12">
        <f>IF($A$120=1,(D10+F10)*Info!$K$133,(D10+F10+AB10)*Info!$K$133)</f>
        <v>0</v>
      </c>
      <c r="M10" s="12">
        <f t="shared" si="1"/>
        <v>0</v>
      </c>
      <c r="N10" s="10">
        <v>43132</v>
      </c>
      <c r="O10" s="11">
        <f>C10</f>
        <v>28</v>
      </c>
      <c r="P10" s="21">
        <f>VLOOKUP(Info!$E34,Info!$G$113:Info!$H$141,2,FALSE())/B10*C10</f>
        <v>0</v>
      </c>
      <c r="Q10" s="21">
        <f>VLOOKUP(Info!$G34,Info!$K$124:Info!$L$128,2,FALSE())/B10*C10</f>
        <v>0</v>
      </c>
      <c r="R10" s="21">
        <f>IF(Q10&gt;0,Info!$L$125/Print!B10*Print!C10,0)</f>
        <v>0</v>
      </c>
      <c r="S10" s="21">
        <f>$P10*Info!$L$118</f>
        <v>0</v>
      </c>
      <c r="T10" s="21">
        <f>IF(D10&gt;0,(IF(D10&gt;Info!$K$137,(Info!$L$132*Info!$J$138)/B10*C10,(Info!$L$131*Info!$J$138)/B10*C10)),0)</f>
        <v>0</v>
      </c>
      <c r="U10" s="13">
        <f>(P10+S10+T10)*C129</f>
        <v>0</v>
      </c>
      <c r="V10" s="12">
        <f>P10*$Y$4/100</f>
        <v>0</v>
      </c>
      <c r="W10" s="5">
        <f t="shared" si="2"/>
        <v>0</v>
      </c>
      <c r="X10" s="21">
        <f>IF($A$120=1,(P10+R10)*Info!$L$133,(P10+R10+AC10)*Info!$L$133)</f>
        <v>0</v>
      </c>
      <c r="Y10" s="12">
        <f t="shared" si="3"/>
        <v>0</v>
      </c>
      <c r="Z10" s="12">
        <f t="shared" si="4"/>
        <v>0</v>
      </c>
      <c r="AA10" s="12">
        <f t="shared" si="5"/>
        <v>0</v>
      </c>
      <c r="AB10">
        <f>D10*B129</f>
        <v>0</v>
      </c>
      <c r="AC10" s="54">
        <f>P10*C129</f>
        <v>0</v>
      </c>
    </row>
    <row r="11" spans="1:29" ht="12">
      <c r="A11" s="10">
        <v>43160</v>
      </c>
      <c r="B11" s="11">
        <v>31</v>
      </c>
      <c r="C11" s="11">
        <f>B11-Info!H35</f>
        <v>31</v>
      </c>
      <c r="D11" s="12">
        <f>Info!E35/B11*C11</f>
        <v>0</v>
      </c>
      <c r="E11" s="12">
        <f>IF(Info!E35&gt;Info!$K$138,Info!G35/B11*C11,0)</f>
        <v>0</v>
      </c>
      <c r="F11" s="12">
        <f>IF(E11&gt;0,Info!$K$125/B11*C11,0)</f>
        <v>0</v>
      </c>
      <c r="G11" s="12">
        <f>$D11*Info!$K$118</f>
        <v>0</v>
      </c>
      <c r="H11" s="12">
        <f>IF(D11&gt;0,(IF(D11&gt;Info!$K$137,(Info!$K$132*Info!$J$138)/B11*C11,(Info!$K$131*Info!$J$138)/B11*C11)),0)</f>
        <v>0</v>
      </c>
      <c r="I11" s="13">
        <f>(D11+G11)*B130</f>
        <v>0</v>
      </c>
      <c r="J11" s="12">
        <f>D11*$L$4/100</f>
        <v>0</v>
      </c>
      <c r="K11" s="12">
        <f t="shared" si="0"/>
        <v>0</v>
      </c>
      <c r="L11" s="12">
        <f>IF($A$120=1,(D11+F11)*Info!$K$133,(D11+F11+AB11)*Info!$K$133)</f>
        <v>0</v>
      </c>
      <c r="M11" s="12">
        <f t="shared" si="1"/>
        <v>0</v>
      </c>
      <c r="N11" s="10">
        <v>43160</v>
      </c>
      <c r="O11" s="11">
        <f>C11</f>
        <v>31</v>
      </c>
      <c r="P11" s="21">
        <f>VLOOKUP(Info!$E35,Info!$G$113:Info!$H$141,2,FALSE())/B11*C11</f>
        <v>0</v>
      </c>
      <c r="Q11" s="21">
        <f>VLOOKUP(Info!$G35,Info!$K$124:Info!$L$128,2,FALSE())/B11*C11</f>
        <v>0</v>
      </c>
      <c r="R11" s="21">
        <f>IF(Q11&gt;0,Info!$L$125/Print!B11*Print!C11,0)</f>
        <v>0</v>
      </c>
      <c r="S11" s="21">
        <f>$P11*Info!$L$118</f>
        <v>0</v>
      </c>
      <c r="T11" s="21">
        <f>IF(D11&gt;0,(IF(D11&gt;Info!$K$137,(Info!$L$132*Info!$J$138)/B11*C11,(Info!$L$131*Info!$J$138)/B11*C11)),0)</f>
        <v>0</v>
      </c>
      <c r="U11" s="13">
        <f>(P11+S11+T11)*C130</f>
        <v>0</v>
      </c>
      <c r="V11" s="12">
        <f>P11*$Y$4/100</f>
        <v>0</v>
      </c>
      <c r="W11" s="5">
        <f t="shared" si="2"/>
        <v>0</v>
      </c>
      <c r="X11" s="21">
        <f>IF($A$120=1,(P11+R11)*Info!$L$133,(P11+R11+AC11)*Info!$L$133)</f>
        <v>0</v>
      </c>
      <c r="Y11" s="12">
        <f t="shared" si="3"/>
        <v>0</v>
      </c>
      <c r="Z11" s="12">
        <f t="shared" si="4"/>
        <v>0</v>
      </c>
      <c r="AA11" s="12">
        <f t="shared" si="5"/>
        <v>0</v>
      </c>
      <c r="AB11">
        <f>D11*B130</f>
        <v>0</v>
      </c>
      <c r="AC11" s="54">
        <f>P11*C130</f>
        <v>0</v>
      </c>
    </row>
    <row r="12" spans="1:29" ht="12.75">
      <c r="A12" s="64" t="s">
        <v>67</v>
      </c>
      <c r="B12" s="11"/>
      <c r="C12" s="11"/>
      <c r="D12" s="65">
        <f>SUM(D7:D11)</f>
        <v>0</v>
      </c>
      <c r="E12" s="65">
        <f aca="true" t="shared" si="6" ref="E12:M12">SUM(E7:E11)</f>
        <v>0</v>
      </c>
      <c r="F12" s="65">
        <f t="shared" si="6"/>
        <v>0</v>
      </c>
      <c r="G12" s="65">
        <f t="shared" si="6"/>
        <v>0</v>
      </c>
      <c r="H12" s="65">
        <f t="shared" si="6"/>
        <v>0</v>
      </c>
      <c r="I12" s="65">
        <f t="shared" si="6"/>
        <v>0</v>
      </c>
      <c r="J12" s="65">
        <f t="shared" si="6"/>
        <v>0</v>
      </c>
      <c r="K12" s="65">
        <f t="shared" si="6"/>
        <v>0</v>
      </c>
      <c r="L12" s="65">
        <f t="shared" si="6"/>
        <v>0</v>
      </c>
      <c r="M12" s="65">
        <f t="shared" si="6"/>
        <v>0</v>
      </c>
      <c r="N12" s="64" t="s">
        <v>67</v>
      </c>
      <c r="O12" s="11"/>
      <c r="P12" s="65">
        <f aca="true" t="shared" si="7" ref="P12:AA12">SUM(P7:P11)</f>
        <v>0</v>
      </c>
      <c r="Q12" s="65">
        <f t="shared" si="7"/>
        <v>0</v>
      </c>
      <c r="R12" s="65">
        <f t="shared" si="7"/>
        <v>0</v>
      </c>
      <c r="S12" s="65">
        <f t="shared" si="7"/>
        <v>0</v>
      </c>
      <c r="T12" s="65">
        <f t="shared" si="7"/>
        <v>0</v>
      </c>
      <c r="U12" s="65">
        <f t="shared" si="7"/>
        <v>0</v>
      </c>
      <c r="V12" s="65">
        <f t="shared" si="7"/>
        <v>0</v>
      </c>
      <c r="W12" s="65">
        <f t="shared" si="7"/>
        <v>0</v>
      </c>
      <c r="X12" s="65">
        <f t="shared" si="7"/>
        <v>0</v>
      </c>
      <c r="Y12" s="65">
        <f t="shared" si="7"/>
        <v>0</v>
      </c>
      <c r="Z12" s="65">
        <f t="shared" si="7"/>
        <v>0</v>
      </c>
      <c r="AA12" s="65">
        <f t="shared" si="7"/>
        <v>0</v>
      </c>
      <c r="AC12" s="54"/>
    </row>
    <row r="13" spans="1:29" ht="12">
      <c r="A13" s="10">
        <v>43191</v>
      </c>
      <c r="B13" s="11">
        <v>30</v>
      </c>
      <c r="C13" s="11">
        <f>B13-Info!H36</f>
        <v>30</v>
      </c>
      <c r="D13" s="12">
        <f>Info!E36/B13*C13</f>
        <v>0</v>
      </c>
      <c r="E13" s="12">
        <f>IF(Info!E36&gt;Info!$K$138,Info!G36/B13*C13,0)</f>
        <v>0</v>
      </c>
      <c r="F13" s="12">
        <f>IF(E13&gt;0,Info!$K$125/B13*C13,0)</f>
        <v>0</v>
      </c>
      <c r="G13" s="12">
        <f>$D13*Info!$K$118</f>
        <v>0</v>
      </c>
      <c r="H13" s="12">
        <f>IF(D13&gt;0,(IF(D13&gt;Info!$K$137,(Info!$K$132*Info!$J$138)/B13*C13,(Info!$K$131*Info!$J$138)/B13*C13)),0)</f>
        <v>0</v>
      </c>
      <c r="I13" s="13">
        <f aca="true" t="shared" si="8" ref="I13:I24">(D13+G13)*B131</f>
        <v>0</v>
      </c>
      <c r="J13" s="12">
        <f aca="true" t="shared" si="9" ref="J13:J24">D13*$L$4/100</f>
        <v>0</v>
      </c>
      <c r="K13" s="12">
        <f t="shared" si="0"/>
        <v>0</v>
      </c>
      <c r="L13" s="12">
        <f>IF($A$120=1,(D13+F13)*Info!$K$133,(D13+F13+AB13)*Info!$K$133)</f>
        <v>0</v>
      </c>
      <c r="M13" s="12">
        <f t="shared" si="1"/>
        <v>0</v>
      </c>
      <c r="N13" s="10">
        <v>43191</v>
      </c>
      <c r="O13" s="11">
        <f aca="true" t="shared" si="10" ref="O13:O24">C13</f>
        <v>30</v>
      </c>
      <c r="P13" s="21">
        <f>VLOOKUP(Info!$E36,Info!$G$113:Info!$H$141,2,FALSE())/B13*C13</f>
        <v>0</v>
      </c>
      <c r="Q13" s="21">
        <f>VLOOKUP(Info!$G36,Info!$K$124:Info!$L$128,2,FALSE())/B13*C13</f>
        <v>0</v>
      </c>
      <c r="R13" s="21">
        <f>IF(Q13&gt;0,Info!$L$125/Print!B13*Print!C13,0)</f>
        <v>0</v>
      </c>
      <c r="S13" s="21">
        <f>$P13*Info!$L$118</f>
        <v>0</v>
      </c>
      <c r="T13" s="21">
        <f>IF(D13&gt;0,(IF(D13&gt;Info!$K$137,(Info!$L$132*Info!$J$138)/B13*C13,(Info!$L$131*Info!$J$138)/B13*C13)),0)</f>
        <v>0</v>
      </c>
      <c r="U13" s="13">
        <f aca="true" t="shared" si="11" ref="U13:U24">(P13+S13+T13)*C131</f>
        <v>0</v>
      </c>
      <c r="V13" s="12">
        <f>P13*$Y$4/100</f>
        <v>0</v>
      </c>
      <c r="W13" s="5">
        <f t="shared" si="2"/>
        <v>0</v>
      </c>
      <c r="X13" s="21">
        <f>IF($A$120=1,(P13+R13)*Info!$L$133,(P13+R13+AC13)*Info!$L$133)</f>
        <v>0</v>
      </c>
      <c r="Y13" s="12">
        <f t="shared" si="3"/>
        <v>0</v>
      </c>
      <c r="Z13" s="12">
        <f t="shared" si="4"/>
        <v>0</v>
      </c>
      <c r="AA13" s="12">
        <f t="shared" si="5"/>
        <v>0</v>
      </c>
      <c r="AB13">
        <f aca="true" t="shared" si="12" ref="AB13:AB24">D13*B131</f>
        <v>0</v>
      </c>
      <c r="AC13" s="54">
        <f aca="true" t="shared" si="13" ref="AC13:AC24">P13*C131</f>
        <v>0</v>
      </c>
    </row>
    <row r="14" spans="1:29" ht="12">
      <c r="A14" s="10">
        <v>43221</v>
      </c>
      <c r="B14" s="11">
        <v>31</v>
      </c>
      <c r="C14" s="11">
        <f>B14-Info!H37</f>
        <v>29</v>
      </c>
      <c r="D14" s="12">
        <f>Info!E37/B14*C14</f>
        <v>0</v>
      </c>
      <c r="E14" s="12">
        <f>IF(Info!E37&gt;Info!$K$138,Info!G37/B14*C14,0)</f>
        <v>0</v>
      </c>
      <c r="F14" s="12">
        <f>IF(E14&gt;0,Info!$K$125/B14*C14,0)</f>
        <v>0</v>
      </c>
      <c r="G14" s="12">
        <f>$D14*Info!$K$118</f>
        <v>0</v>
      </c>
      <c r="H14" s="12">
        <f>IF(D14&gt;0,(IF(D14&gt;Info!$K$137,(Info!$K$132*Info!$J$138)/B14*C14,(Info!$K$131*Info!$J$138)/B14*C14)),0)</f>
        <v>0</v>
      </c>
      <c r="I14" s="13">
        <f t="shared" si="8"/>
        <v>0</v>
      </c>
      <c r="J14" s="12">
        <f t="shared" si="9"/>
        <v>0</v>
      </c>
      <c r="K14" s="12">
        <f t="shared" si="0"/>
        <v>0</v>
      </c>
      <c r="L14" s="12">
        <f>IF($A$120=1,(D14+F14)*Info!$K$133,(D14+F14+AB14)*Info!$K$133)</f>
        <v>0</v>
      </c>
      <c r="M14" s="12">
        <f t="shared" si="1"/>
        <v>0</v>
      </c>
      <c r="N14" s="10">
        <v>43221</v>
      </c>
      <c r="O14" s="11">
        <f t="shared" si="10"/>
        <v>29</v>
      </c>
      <c r="P14" s="21">
        <f>VLOOKUP(Info!$E37,Info!$G$113:Info!$H$141,2,FALSE())/B14*C14</f>
        <v>0</v>
      </c>
      <c r="Q14" s="21">
        <f>VLOOKUP(Info!$G37,Info!$K$124:Info!$L$128,2,FALSE())/B14*C14</f>
        <v>0</v>
      </c>
      <c r="R14" s="21">
        <f>IF(Q14&gt;0,Info!$L$125/Print!B14*Print!C14,0)</f>
        <v>0</v>
      </c>
      <c r="S14" s="21">
        <f>$P14*Info!$L$118</f>
        <v>0</v>
      </c>
      <c r="T14" s="21">
        <f>IF(D14&gt;0,(IF(D14&gt;Info!$K$137,(Info!$L$132*Info!$J$138)/B14*C14,(Info!$L$131*Info!$J$138)/B14*C14)),0)</f>
        <v>0</v>
      </c>
      <c r="U14" s="13">
        <f t="shared" si="11"/>
        <v>0</v>
      </c>
      <c r="V14" s="12">
        <f aca="true" t="shared" si="14" ref="V14:V24">P14*$Y$4/100</f>
        <v>0</v>
      </c>
      <c r="W14" s="5">
        <f t="shared" si="2"/>
        <v>0</v>
      </c>
      <c r="X14" s="21">
        <f>IF($A$120=1,(P14+R14)*Info!$L$133,(P14+R14+AC14)*Info!$L$133)</f>
        <v>0</v>
      </c>
      <c r="Y14" s="12">
        <f t="shared" si="3"/>
        <v>0</v>
      </c>
      <c r="Z14" s="12">
        <f t="shared" si="4"/>
        <v>0</v>
      </c>
      <c r="AA14" s="12">
        <f t="shared" si="5"/>
        <v>0</v>
      </c>
      <c r="AB14">
        <f t="shared" si="12"/>
        <v>0</v>
      </c>
      <c r="AC14" s="54">
        <f t="shared" si="13"/>
        <v>0</v>
      </c>
    </row>
    <row r="15" spans="1:29" ht="12">
      <c r="A15" s="10">
        <v>43252</v>
      </c>
      <c r="B15" s="11">
        <v>30</v>
      </c>
      <c r="C15" s="11">
        <f>B15-Info!H38</f>
        <v>30</v>
      </c>
      <c r="D15" s="12">
        <f>Info!E38/B15*C15</f>
        <v>0</v>
      </c>
      <c r="E15" s="12">
        <f>IF(Info!E38&gt;Info!$K$138,Info!G38/B15*C15,0)</f>
        <v>0</v>
      </c>
      <c r="F15" s="12">
        <f>IF(E15&gt;0,Info!$K$125/B15*C15,0)</f>
        <v>0</v>
      </c>
      <c r="G15" s="12">
        <f>$D15*Info!$K$118</f>
        <v>0</v>
      </c>
      <c r="H15" s="12">
        <f>IF(D15&gt;0,(IF(D15&gt;Info!$K$137,(Info!$K$132*Info!$J$138)/B15*C15,(Info!$K$131*Info!$J$138)/B15*C15)),0)</f>
        <v>0</v>
      </c>
      <c r="I15" s="13">
        <f t="shared" si="8"/>
        <v>0</v>
      </c>
      <c r="J15" s="12">
        <f t="shared" si="9"/>
        <v>0</v>
      </c>
      <c r="K15" s="12">
        <f t="shared" si="0"/>
        <v>0</v>
      </c>
      <c r="L15" s="12">
        <f>IF($A$120=1,(D15+F15)*Info!$K$133,(D15+F15+AB15)*Info!$K$133)</f>
        <v>0</v>
      </c>
      <c r="M15" s="12">
        <f t="shared" si="1"/>
        <v>0</v>
      </c>
      <c r="N15" s="10">
        <v>43252</v>
      </c>
      <c r="O15" s="11">
        <f t="shared" si="10"/>
        <v>30</v>
      </c>
      <c r="P15" s="21">
        <f>VLOOKUP(Info!$E38,Info!$G$113:Info!$H$141,2,FALSE())/B15*C15</f>
        <v>0</v>
      </c>
      <c r="Q15" s="21">
        <f>VLOOKUP(Info!$G38,Info!$K$124:Info!$L$128,2,FALSE())/B15*C15</f>
        <v>0</v>
      </c>
      <c r="R15" s="21">
        <f>IF(Q15&gt;0,Info!$L$125/Print!B15*Print!C15,0)</f>
        <v>0</v>
      </c>
      <c r="S15" s="21">
        <f>$P15*Info!$L$118</f>
        <v>0</v>
      </c>
      <c r="T15" s="21">
        <f>IF(D15&gt;0,(IF(D15&gt;Info!$K$137,(Info!$L$132*Info!$J$138)/B15*C15,(Info!$L$131*Info!$J$138)/B15*C15)),0)</f>
        <v>0</v>
      </c>
      <c r="U15" s="13">
        <f t="shared" si="11"/>
        <v>0</v>
      </c>
      <c r="V15" s="12">
        <f t="shared" si="14"/>
        <v>0</v>
      </c>
      <c r="W15" s="5">
        <f t="shared" si="2"/>
        <v>0</v>
      </c>
      <c r="X15" s="21">
        <f>IF($A$120=1,(P15+R15)*Info!$L$133,(P15+R15+AC15)*Info!$L$133)</f>
        <v>0</v>
      </c>
      <c r="Y15" s="12">
        <f t="shared" si="3"/>
        <v>0</v>
      </c>
      <c r="Z15" s="12">
        <f t="shared" si="4"/>
        <v>0</v>
      </c>
      <c r="AA15" s="12">
        <f t="shared" si="5"/>
        <v>0</v>
      </c>
      <c r="AB15">
        <f t="shared" si="12"/>
        <v>0</v>
      </c>
      <c r="AC15" s="54">
        <f t="shared" si="13"/>
        <v>0</v>
      </c>
    </row>
    <row r="16" spans="1:29" ht="12">
      <c r="A16" s="10">
        <v>43282</v>
      </c>
      <c r="B16" s="11">
        <v>31</v>
      </c>
      <c r="C16" s="11">
        <f>B16-Info!H39</f>
        <v>31</v>
      </c>
      <c r="D16" s="12">
        <f>Info!E39/B16*C16</f>
        <v>0</v>
      </c>
      <c r="E16" s="12">
        <f>IF(Info!E39&gt;Info!$K$138,Info!G39/B16*C16,0)</f>
        <v>0</v>
      </c>
      <c r="F16" s="12">
        <f>IF(E16&gt;0,Info!$K$125/B16*C16,0)</f>
        <v>0</v>
      </c>
      <c r="G16" s="12">
        <f>$D16*Info!$K$118</f>
        <v>0</v>
      </c>
      <c r="H16" s="12">
        <f>IF(D16&gt;0,(IF(D16&gt;Info!$K$137,(Info!$K$132*Info!$J$138)/B16*C16,(Info!$K$131*Info!$J$138)/B16*C16)),0)</f>
        <v>0</v>
      </c>
      <c r="I16" s="13">
        <f t="shared" si="8"/>
        <v>0</v>
      </c>
      <c r="J16" s="12">
        <f t="shared" si="9"/>
        <v>0</v>
      </c>
      <c r="K16" s="12">
        <f t="shared" si="0"/>
        <v>0</v>
      </c>
      <c r="L16" s="12">
        <f>IF($A$120=1,(D16+F16)*Info!$K$133,(D16+F16+AB16)*Info!$K$133)</f>
        <v>0</v>
      </c>
      <c r="M16" s="12">
        <f t="shared" si="1"/>
        <v>0</v>
      </c>
      <c r="N16" s="10">
        <v>43282</v>
      </c>
      <c r="O16" s="11">
        <f t="shared" si="10"/>
        <v>31</v>
      </c>
      <c r="P16" s="21">
        <f>VLOOKUP(Info!$E39,Info!$G$113:Info!$H$141,2,FALSE())/B16*C16</f>
        <v>0</v>
      </c>
      <c r="Q16" s="21">
        <f>VLOOKUP(Info!$G39,Info!$K$124:Info!$L$128,2,FALSE())/B16*C16</f>
        <v>0</v>
      </c>
      <c r="R16" s="21">
        <f>IF(Q16&gt;0,Info!$L$125/Print!B16*Print!C16,0)</f>
        <v>0</v>
      </c>
      <c r="S16" s="21">
        <f>$P16*Info!$L$118</f>
        <v>0</v>
      </c>
      <c r="T16" s="21">
        <f>IF(D16&gt;0,(IF(D16&gt;Info!$K$137,(Info!$L$132*Info!$J$138)/B16*C16,(Info!$L$131*Info!$J$138)/B16*C16)),0)</f>
        <v>0</v>
      </c>
      <c r="U16" s="13">
        <f t="shared" si="11"/>
        <v>0</v>
      </c>
      <c r="V16" s="12">
        <f t="shared" si="14"/>
        <v>0</v>
      </c>
      <c r="W16" s="5">
        <f t="shared" si="2"/>
        <v>0</v>
      </c>
      <c r="X16" s="21">
        <f>IF($A$120=1,(P16+R16)*Info!$L$133,(P16+R16+AC16)*Info!$L$133)</f>
        <v>0</v>
      </c>
      <c r="Y16" s="12">
        <f t="shared" si="3"/>
        <v>0</v>
      </c>
      <c r="Z16" s="12">
        <f t="shared" si="4"/>
        <v>0</v>
      </c>
      <c r="AA16" s="12">
        <f t="shared" si="5"/>
        <v>0</v>
      </c>
      <c r="AB16">
        <f t="shared" si="12"/>
        <v>0</v>
      </c>
      <c r="AC16" s="54">
        <f t="shared" si="13"/>
        <v>0</v>
      </c>
    </row>
    <row r="17" spans="1:29" ht="12">
      <c r="A17" s="10">
        <v>43313</v>
      </c>
      <c r="B17" s="11">
        <v>31</v>
      </c>
      <c r="C17" s="11">
        <f>B17-Info!H40</f>
        <v>31</v>
      </c>
      <c r="D17" s="12">
        <f>Info!E40/B17*C17</f>
        <v>0</v>
      </c>
      <c r="E17" s="12">
        <f>IF(Info!E40&gt;Info!$K$138,Info!G40/B17*C17,0)</f>
        <v>0</v>
      </c>
      <c r="F17" s="12">
        <f>IF(E17&gt;0,Info!$K$125/B17*C17,0)</f>
        <v>0</v>
      </c>
      <c r="G17" s="12">
        <f>$D17*Info!$K$118</f>
        <v>0</v>
      </c>
      <c r="H17" s="12">
        <f>IF(D17&gt;0,(IF(D17&gt;Info!$K$137,(Info!$K$132*Info!$J$138)/B17*C17,(Info!$K$131*Info!$J$138)/B17*C17)),0)</f>
        <v>0</v>
      </c>
      <c r="I17" s="13">
        <f t="shared" si="8"/>
        <v>0</v>
      </c>
      <c r="J17" s="12">
        <f t="shared" si="9"/>
        <v>0</v>
      </c>
      <c r="K17" s="12">
        <f t="shared" si="0"/>
        <v>0</v>
      </c>
      <c r="L17" s="12">
        <f>IF($A$120=1,(D17+F17)*Info!$K$133,(D17+F17+AB17)*Info!$K$133)</f>
        <v>0</v>
      </c>
      <c r="M17" s="12">
        <f t="shared" si="1"/>
        <v>0</v>
      </c>
      <c r="N17" s="10">
        <v>43313</v>
      </c>
      <c r="O17" s="11">
        <f t="shared" si="10"/>
        <v>31</v>
      </c>
      <c r="P17" s="21">
        <f>VLOOKUP(Info!$E40,Info!$G$113:Info!$H$141,2,FALSE())/B17*C17</f>
        <v>0</v>
      </c>
      <c r="Q17" s="21">
        <f>VLOOKUP(Info!$G40,Info!$K$124:Info!$L$128,2,FALSE())/B17*C17</f>
        <v>0</v>
      </c>
      <c r="R17" s="21">
        <f>IF(Q17&gt;0,Info!$L$125/Print!B17*Print!C17,0)</f>
        <v>0</v>
      </c>
      <c r="S17" s="21">
        <f>$P17*Info!$L$118</f>
        <v>0</v>
      </c>
      <c r="T17" s="21">
        <f>IF(D17&gt;0,(IF(D17&gt;Info!$K$137,(Info!$L$132*Info!$J$138)/B17*C17,(Info!$L$131*Info!$J$138)/B17*C17)),0)</f>
        <v>0</v>
      </c>
      <c r="U17" s="13">
        <f t="shared" si="11"/>
        <v>0</v>
      </c>
      <c r="V17" s="12">
        <f t="shared" si="14"/>
        <v>0</v>
      </c>
      <c r="W17" s="5">
        <f t="shared" si="2"/>
        <v>0</v>
      </c>
      <c r="X17" s="21">
        <f>IF($A$120=1,(P17+R17)*Info!$L$133,(P17+R17+AC17)*Info!$L$133)</f>
        <v>0</v>
      </c>
      <c r="Y17" s="12">
        <f t="shared" si="3"/>
        <v>0</v>
      </c>
      <c r="Z17" s="12">
        <f t="shared" si="4"/>
        <v>0</v>
      </c>
      <c r="AA17" s="12">
        <f t="shared" si="5"/>
        <v>0</v>
      </c>
      <c r="AB17">
        <f t="shared" si="12"/>
        <v>0</v>
      </c>
      <c r="AC17" s="54">
        <f t="shared" si="13"/>
        <v>0</v>
      </c>
    </row>
    <row r="18" spans="1:29" ht="12">
      <c r="A18" s="10">
        <v>43344</v>
      </c>
      <c r="B18" s="11">
        <v>30</v>
      </c>
      <c r="C18" s="11">
        <f>B18-Info!H41</f>
        <v>30</v>
      </c>
      <c r="D18" s="12">
        <f>Info!E41/B18*C18</f>
        <v>0</v>
      </c>
      <c r="E18" s="12">
        <f>IF(Info!E41&gt;Info!$K$138,Info!G41/B18*C18,0)</f>
        <v>0</v>
      </c>
      <c r="F18" s="12">
        <f>IF(E18&gt;0,Info!$K$125/B18*C18,0)</f>
        <v>0</v>
      </c>
      <c r="G18" s="12">
        <f>$D18*Info!$K$118</f>
        <v>0</v>
      </c>
      <c r="H18" s="12">
        <f>IF(D18&gt;0,(IF(D18&gt;Info!$K$137,(Info!$K$132*Info!$J$138)/B18*C18,(Info!$K$131*Info!$J$138)/B18*C18)),0)</f>
        <v>0</v>
      </c>
      <c r="I18" s="13">
        <f t="shared" si="8"/>
        <v>0</v>
      </c>
      <c r="J18" s="12">
        <f t="shared" si="9"/>
        <v>0</v>
      </c>
      <c r="K18" s="12">
        <f t="shared" si="0"/>
        <v>0</v>
      </c>
      <c r="L18" s="12">
        <f>IF($A$120=1,(D18+F18)*Info!$K$133,(D18+F18+AB18)*Info!$K$133)</f>
        <v>0</v>
      </c>
      <c r="M18" s="12">
        <f t="shared" si="1"/>
        <v>0</v>
      </c>
      <c r="N18" s="10">
        <v>43344</v>
      </c>
      <c r="O18" s="11">
        <f t="shared" si="10"/>
        <v>30</v>
      </c>
      <c r="P18" s="21">
        <f>VLOOKUP(Info!$E41,Info!$G$113:Info!$H$141,2,FALSE())/B18*C18</f>
        <v>0</v>
      </c>
      <c r="Q18" s="21">
        <f>VLOOKUP(Info!$G41,Info!$K$124:Info!$L$128,2,FALSE())/B18*C18</f>
        <v>0</v>
      </c>
      <c r="R18" s="21">
        <f>IF(Q18&gt;0,Info!$L$125/Print!B18*Print!C18,0)</f>
        <v>0</v>
      </c>
      <c r="S18" s="21">
        <f>$P18*Info!$L$118</f>
        <v>0</v>
      </c>
      <c r="T18" s="21">
        <f>IF(D18&gt;0,(IF(D18&gt;Info!$K$137,(Info!$L$132*Info!$J$138)/B18*C18,(Info!$L$131*Info!$J$138)/B18*C18)),0)</f>
        <v>0</v>
      </c>
      <c r="U18" s="13">
        <f t="shared" si="11"/>
        <v>0</v>
      </c>
      <c r="V18" s="12">
        <f t="shared" si="14"/>
        <v>0</v>
      </c>
      <c r="W18" s="5">
        <f t="shared" si="2"/>
        <v>0</v>
      </c>
      <c r="X18" s="21">
        <f>IF($A$120=1,(P18+R18)*Info!$L$133,(P18+R18+AC18)*Info!$L$133)</f>
        <v>0</v>
      </c>
      <c r="Y18" s="12">
        <f t="shared" si="3"/>
        <v>0</v>
      </c>
      <c r="Z18" s="12">
        <f t="shared" si="4"/>
        <v>0</v>
      </c>
      <c r="AA18" s="12">
        <f t="shared" si="5"/>
        <v>0</v>
      </c>
      <c r="AB18">
        <f t="shared" si="12"/>
        <v>0</v>
      </c>
      <c r="AC18" s="54">
        <f t="shared" si="13"/>
        <v>0</v>
      </c>
    </row>
    <row r="19" spans="1:29" ht="12">
      <c r="A19" s="10">
        <v>43374</v>
      </c>
      <c r="B19" s="11">
        <v>31</v>
      </c>
      <c r="C19" s="11">
        <f>B19-Info!H42</f>
        <v>31</v>
      </c>
      <c r="D19" s="12">
        <f>Info!E42/B19*C19</f>
        <v>0</v>
      </c>
      <c r="E19" s="12">
        <f>IF(Info!E42&gt;Info!$K$138,Info!G42/B19*C19,0)</f>
        <v>0</v>
      </c>
      <c r="F19" s="12">
        <f>IF(E19&gt;0,Info!$K$125/B19*C19,0)</f>
        <v>0</v>
      </c>
      <c r="G19" s="12">
        <f>$D19*Info!$K$118</f>
        <v>0</v>
      </c>
      <c r="H19" s="12">
        <f>IF(D19&gt;0,(IF(D19&gt;Info!$K$137,(Info!$K$132*Info!$J$138)/B19*C19,(Info!$K$131*Info!$J$138)/B19*C19)),0)</f>
        <v>0</v>
      </c>
      <c r="I19" s="13">
        <f t="shared" si="8"/>
        <v>0</v>
      </c>
      <c r="J19" s="12">
        <f t="shared" si="9"/>
        <v>0</v>
      </c>
      <c r="K19" s="12">
        <f t="shared" si="0"/>
        <v>0</v>
      </c>
      <c r="L19" s="12">
        <f>IF($A$120=1,(D19+F19)*Info!$K$133,(D19+F19+AB19)*Info!$K$133)</f>
        <v>0</v>
      </c>
      <c r="M19" s="12">
        <f t="shared" si="1"/>
        <v>0</v>
      </c>
      <c r="N19" s="10">
        <v>43374</v>
      </c>
      <c r="O19" s="11">
        <f t="shared" si="10"/>
        <v>31</v>
      </c>
      <c r="P19" s="21">
        <f>VLOOKUP(Info!$E42,Info!$G$113:Info!$H$141,2,FALSE())/B19*C19</f>
        <v>0</v>
      </c>
      <c r="Q19" s="21">
        <f>VLOOKUP(Info!$G42,Info!$K$124:Info!$L$128,2,FALSE())/B19*C19</f>
        <v>0</v>
      </c>
      <c r="R19" s="21">
        <f>IF(Q19&gt;0,Info!$L$125/Print!B19*Print!C19,0)</f>
        <v>0</v>
      </c>
      <c r="S19" s="21">
        <f>$P19*Info!$L$118</f>
        <v>0</v>
      </c>
      <c r="T19" s="21">
        <f>IF(D19&gt;0,(IF(D19&gt;Info!$K$137,(Info!$L$132*Info!$J$138)/B19*C19,(Info!$L$131*Info!$J$138)/B19*C19)),0)</f>
        <v>0</v>
      </c>
      <c r="U19" s="13">
        <f t="shared" si="11"/>
        <v>0</v>
      </c>
      <c r="V19" s="12">
        <f t="shared" si="14"/>
        <v>0</v>
      </c>
      <c r="W19" s="5">
        <f t="shared" si="2"/>
        <v>0</v>
      </c>
      <c r="X19" s="21">
        <f>IF($A$120=1,(P19+R19)*Info!$L$133,(P19+R19+AC19)*Info!$L$133)</f>
        <v>0</v>
      </c>
      <c r="Y19" s="12">
        <f t="shared" si="3"/>
        <v>0</v>
      </c>
      <c r="Z19" s="12">
        <f t="shared" si="4"/>
        <v>0</v>
      </c>
      <c r="AA19" s="12">
        <f t="shared" si="5"/>
        <v>0</v>
      </c>
      <c r="AB19">
        <f t="shared" si="12"/>
        <v>0</v>
      </c>
      <c r="AC19" s="54">
        <f t="shared" si="13"/>
        <v>0</v>
      </c>
    </row>
    <row r="20" spans="1:29" ht="12">
      <c r="A20" s="10">
        <v>43405</v>
      </c>
      <c r="B20" s="11">
        <v>30</v>
      </c>
      <c r="C20" s="11">
        <f>B20-Info!H43</f>
        <v>30</v>
      </c>
      <c r="D20" s="12">
        <f>Info!E43/B20*C20</f>
        <v>0</v>
      </c>
      <c r="E20" s="12">
        <f>IF(Info!E43&gt;Info!$K$138,Info!G43/B20*C20,0)</f>
        <v>0</v>
      </c>
      <c r="F20" s="12">
        <f>IF(E20&gt;0,Info!$K$125/B20*C20,0)</f>
        <v>0</v>
      </c>
      <c r="G20" s="12">
        <f>$D20*Info!$K$118</f>
        <v>0</v>
      </c>
      <c r="H20" s="12">
        <f>IF(D20&gt;0,(IF(D20&gt;Info!$K$137,(Info!$K$132*Info!$J$138)/B20*C20,(Info!$K$131*Info!$J$138)/B20*C20)),0)</f>
        <v>0</v>
      </c>
      <c r="I20" s="13">
        <f t="shared" si="8"/>
        <v>0</v>
      </c>
      <c r="J20" s="12">
        <f t="shared" si="9"/>
        <v>0</v>
      </c>
      <c r="K20" s="12">
        <f t="shared" si="0"/>
        <v>0</v>
      </c>
      <c r="L20" s="12">
        <f>IF($A$120=1,(D20+F20)*Info!$K$133,(D20+F20+AB20)*Info!$K$133)</f>
        <v>0</v>
      </c>
      <c r="M20" s="12">
        <f t="shared" si="1"/>
        <v>0</v>
      </c>
      <c r="N20" s="10">
        <v>43405</v>
      </c>
      <c r="O20" s="11">
        <f t="shared" si="10"/>
        <v>30</v>
      </c>
      <c r="P20" s="21">
        <f>VLOOKUP(Info!$E43,Info!$G$113:Info!$H$141,2,FALSE())/B20*C20</f>
        <v>0</v>
      </c>
      <c r="Q20" s="21">
        <f>VLOOKUP(Info!$G43,Info!$K$124:Info!$L$128,2,FALSE())/B20*C20</f>
        <v>0</v>
      </c>
      <c r="R20" s="21">
        <f>IF(Q20&gt;0,Info!$L$125/Print!B20*Print!C20,0)</f>
        <v>0</v>
      </c>
      <c r="S20" s="21">
        <f>$P20*Info!$L$118</f>
        <v>0</v>
      </c>
      <c r="T20" s="21">
        <f>IF(D20&gt;0,(IF(D20&gt;Info!$K$137,(Info!$L$132*Info!$J$138)/B20*C20,(Info!$L$131*Info!$J$138)/B20*C20)),0)</f>
        <v>0</v>
      </c>
      <c r="U20" s="13">
        <f t="shared" si="11"/>
        <v>0</v>
      </c>
      <c r="V20" s="12">
        <f t="shared" si="14"/>
        <v>0</v>
      </c>
      <c r="W20" s="5">
        <f t="shared" si="2"/>
        <v>0</v>
      </c>
      <c r="X20" s="21">
        <f>IF($A$120=1,(P20+R20)*Info!$L$133,(P20+R20+AC20)*Info!$L$133)</f>
        <v>0</v>
      </c>
      <c r="Y20" s="12">
        <f t="shared" si="3"/>
        <v>0</v>
      </c>
      <c r="Z20" s="12">
        <f t="shared" si="4"/>
        <v>0</v>
      </c>
      <c r="AA20" s="12">
        <f t="shared" si="5"/>
        <v>0</v>
      </c>
      <c r="AB20">
        <f t="shared" si="12"/>
        <v>0</v>
      </c>
      <c r="AC20" s="54">
        <f t="shared" si="13"/>
        <v>0</v>
      </c>
    </row>
    <row r="21" spans="1:29" ht="12">
      <c r="A21" s="10">
        <v>43435</v>
      </c>
      <c r="B21" s="11">
        <v>31</v>
      </c>
      <c r="C21" s="11">
        <f>B21-Info!H44</f>
        <v>30</v>
      </c>
      <c r="D21" s="12">
        <f>Info!E44/B21*C21</f>
        <v>0</v>
      </c>
      <c r="E21" s="12">
        <f>IF(Info!E44&gt;Info!$K$138,Info!G44/B21*C21,0)</f>
        <v>0</v>
      </c>
      <c r="F21" s="12">
        <f>IF(E21&gt;0,Info!$K$125/B21*C21,0)</f>
        <v>0</v>
      </c>
      <c r="G21" s="12">
        <f>$D21*Info!$K$118</f>
        <v>0</v>
      </c>
      <c r="H21" s="12">
        <f>IF(D21&gt;0,(IF(D21&gt;Info!$K$137,(Info!$K$132*Info!$J$138)/B21*C21,(Info!$K$131*Info!$J$138)/B21*C21)),0)</f>
        <v>0</v>
      </c>
      <c r="I21" s="13">
        <f t="shared" si="8"/>
        <v>0</v>
      </c>
      <c r="J21" s="12">
        <f t="shared" si="9"/>
        <v>0</v>
      </c>
      <c r="K21" s="12">
        <f t="shared" si="0"/>
        <v>0</v>
      </c>
      <c r="L21" s="12">
        <f>IF($A$120=1,(D21+F21)*Info!$K$133,(D21+F21+AB21)*Info!$K$133)</f>
        <v>0</v>
      </c>
      <c r="M21" s="12">
        <f t="shared" si="1"/>
        <v>0</v>
      </c>
      <c r="N21" s="10">
        <v>43435</v>
      </c>
      <c r="O21" s="11">
        <f t="shared" si="10"/>
        <v>30</v>
      </c>
      <c r="P21" s="21">
        <f>VLOOKUP(Info!$E44,Info!$G$113:Info!$H$141,2,FALSE())/B21*C21</f>
        <v>0</v>
      </c>
      <c r="Q21" s="21">
        <f>VLOOKUP(Info!$G44,Info!$K$124:Info!$L$128,2,FALSE())/B21*C21</f>
        <v>0</v>
      </c>
      <c r="R21" s="21">
        <f>IF(Q21&gt;0,Info!$L$125/Print!B21*Print!C21,0)</f>
        <v>0</v>
      </c>
      <c r="S21" s="21">
        <f>$P21*Info!$L$118</f>
        <v>0</v>
      </c>
      <c r="T21" s="21">
        <f>IF(D21&gt;0,(IF(D21&gt;Info!$K$137,(Info!$L$132*Info!$J$138)/B21*C21,(Info!$L$131*Info!$J$138)/B21*C21)),0)</f>
        <v>0</v>
      </c>
      <c r="U21" s="13">
        <f t="shared" si="11"/>
        <v>0</v>
      </c>
      <c r="V21" s="12">
        <f t="shared" si="14"/>
        <v>0</v>
      </c>
      <c r="W21" s="5">
        <f t="shared" si="2"/>
        <v>0</v>
      </c>
      <c r="X21" s="21">
        <f>IF($A$120=1,(P21+R21)*Info!$L$133,(P21+R21+AC21)*Info!$L$133)</f>
        <v>0</v>
      </c>
      <c r="Y21" s="12">
        <f t="shared" si="3"/>
        <v>0</v>
      </c>
      <c r="Z21" s="12">
        <f t="shared" si="4"/>
        <v>0</v>
      </c>
      <c r="AA21" s="12">
        <f t="shared" si="5"/>
        <v>0</v>
      </c>
      <c r="AB21">
        <f t="shared" si="12"/>
        <v>0</v>
      </c>
      <c r="AC21" s="54">
        <f t="shared" si="13"/>
        <v>0</v>
      </c>
    </row>
    <row r="22" spans="1:29" ht="12">
      <c r="A22" s="10">
        <v>43466</v>
      </c>
      <c r="B22" s="11">
        <v>31</v>
      </c>
      <c r="C22" s="11">
        <f>B22-Info!H45</f>
        <v>29</v>
      </c>
      <c r="D22" s="12">
        <f>Info!E45/B22*C22</f>
        <v>0</v>
      </c>
      <c r="E22" s="12">
        <f>IF(Info!E45&gt;Info!$K$138,Info!G45/B22*C22,0)</f>
        <v>0</v>
      </c>
      <c r="F22" s="12">
        <f>IF(E22&gt;0,Info!$K$125/B22*C22,0)</f>
        <v>0</v>
      </c>
      <c r="G22" s="12">
        <f>$D22*Info!$K$118</f>
        <v>0</v>
      </c>
      <c r="H22" s="12">
        <f>IF(D22&gt;0,(IF(D22&gt;Info!$K$137,(Info!$K$132*Info!$J$138)/B22*C22,(Info!$K$131*Info!$J$138)/B22*C22)),0)</f>
        <v>0</v>
      </c>
      <c r="I22" s="13">
        <f t="shared" si="8"/>
        <v>0</v>
      </c>
      <c r="J22" s="12">
        <f t="shared" si="9"/>
        <v>0</v>
      </c>
      <c r="K22" s="12">
        <f t="shared" si="0"/>
        <v>0</v>
      </c>
      <c r="L22" s="12">
        <f>IF($A$120=1,(D22+F22)*Info!$K$133,(D22+F22+AB22)*Info!$K$133)</f>
        <v>0</v>
      </c>
      <c r="M22" s="12">
        <f t="shared" si="1"/>
        <v>0</v>
      </c>
      <c r="N22" s="10">
        <v>43466</v>
      </c>
      <c r="O22" s="11">
        <f t="shared" si="10"/>
        <v>29</v>
      </c>
      <c r="P22" s="21">
        <f>VLOOKUP(Info!$E45,Info!$G$113:Info!$H$141,2,FALSE())/B22*C22</f>
        <v>0</v>
      </c>
      <c r="Q22" s="21">
        <f>VLOOKUP(Info!$G45,Info!$K$124:Info!$L$128,2,FALSE())/B22*C22</f>
        <v>0</v>
      </c>
      <c r="R22" s="21">
        <f>IF(Q22&gt;0,Info!$L$125/Print!B22*Print!C22,0)</f>
        <v>0</v>
      </c>
      <c r="S22" s="21">
        <f>$P22*Info!$L$118</f>
        <v>0</v>
      </c>
      <c r="T22" s="21">
        <f>IF(D22&gt;0,(IF(D22&gt;Info!$K$137,(Info!$L$132*Info!$J$138)/B22*C22,(Info!$L$131*Info!$J$138)/B22*C22)),0)</f>
        <v>0</v>
      </c>
      <c r="U22" s="13">
        <f t="shared" si="11"/>
        <v>0</v>
      </c>
      <c r="V22" s="12">
        <f t="shared" si="14"/>
        <v>0</v>
      </c>
      <c r="W22" s="5">
        <f t="shared" si="2"/>
        <v>0</v>
      </c>
      <c r="X22" s="21">
        <f>IF($A$120=1,(P22+R22)*Info!$L$133,(P22+R22+AC22)*Info!$L$133)</f>
        <v>0</v>
      </c>
      <c r="Y22" s="12">
        <f t="shared" si="3"/>
        <v>0</v>
      </c>
      <c r="Z22" s="12">
        <f t="shared" si="4"/>
        <v>0</v>
      </c>
      <c r="AA22" s="12">
        <f t="shared" si="5"/>
        <v>0</v>
      </c>
      <c r="AB22">
        <f t="shared" si="12"/>
        <v>0</v>
      </c>
      <c r="AC22" s="54">
        <f t="shared" si="13"/>
        <v>0</v>
      </c>
    </row>
    <row r="23" spans="1:29" ht="12">
      <c r="A23" s="10">
        <v>43497</v>
      </c>
      <c r="B23" s="11">
        <v>28</v>
      </c>
      <c r="C23" s="11">
        <f>B23-Info!H46</f>
        <v>28</v>
      </c>
      <c r="D23" s="12">
        <f>Info!E46/B23*C23</f>
        <v>0</v>
      </c>
      <c r="E23" s="12">
        <f>IF(Info!E46&gt;Info!$K$138,Info!G46/B23*C23,0)</f>
        <v>0</v>
      </c>
      <c r="F23" s="12">
        <f>IF(E23&gt;0,Info!$K$125/B23*C23,0)</f>
        <v>0</v>
      </c>
      <c r="G23" s="12">
        <f>$D23*Info!$K$118</f>
        <v>0</v>
      </c>
      <c r="H23" s="12">
        <f>IF(D23&gt;0,(IF(D23&gt;Info!$K$137,(Info!$K$132*Info!$J$138)/B23*C23,(Info!$K$131*Info!$J$138)/B23*C23)),0)</f>
        <v>0</v>
      </c>
      <c r="I23" s="13">
        <f t="shared" si="8"/>
        <v>0</v>
      </c>
      <c r="J23" s="12">
        <f t="shared" si="9"/>
        <v>0</v>
      </c>
      <c r="K23" s="12">
        <f t="shared" si="0"/>
        <v>0</v>
      </c>
      <c r="L23" s="12">
        <f>IF($A$120=1,(D23+F23)*Info!$K$133,(D23+F23+AB23)*Info!$K$133)</f>
        <v>0</v>
      </c>
      <c r="M23" s="12">
        <f t="shared" si="1"/>
        <v>0</v>
      </c>
      <c r="N23" s="10">
        <v>43497</v>
      </c>
      <c r="O23" s="11">
        <f t="shared" si="10"/>
        <v>28</v>
      </c>
      <c r="P23" s="21">
        <f>VLOOKUP(Info!$E46,Info!$G$113:Info!$H$141,2,FALSE())/B23*C23</f>
        <v>0</v>
      </c>
      <c r="Q23" s="21">
        <f>VLOOKUP(Info!$G46,Info!$K$124:Info!$L$128,2,FALSE())/B23*C23</f>
        <v>0</v>
      </c>
      <c r="R23" s="21">
        <f>IF(Q23&gt;0,Info!$L$125/Print!B23*Print!C23,0)</f>
        <v>0</v>
      </c>
      <c r="S23" s="21">
        <f>$P23*Info!$L$118</f>
        <v>0</v>
      </c>
      <c r="T23" s="21">
        <f>IF(D23&gt;0,(IF(D23&gt;Info!$K$137,(Info!$L$132*Info!$J$138)/B23*C23,(Info!$L$131*Info!$J$138)/B23*C23)),0)</f>
        <v>0</v>
      </c>
      <c r="U23" s="13">
        <f t="shared" si="11"/>
        <v>0</v>
      </c>
      <c r="V23" s="12">
        <f t="shared" si="14"/>
        <v>0</v>
      </c>
      <c r="W23" s="5">
        <f t="shared" si="2"/>
        <v>0</v>
      </c>
      <c r="X23" s="21">
        <f>IF($A$120=1,(P23+R23)*Info!$L$133,(P23+R23+AC23)*Info!$L$133)</f>
        <v>0</v>
      </c>
      <c r="Y23" s="12">
        <f t="shared" si="3"/>
        <v>0</v>
      </c>
      <c r="Z23" s="12">
        <f t="shared" si="4"/>
        <v>0</v>
      </c>
      <c r="AA23" s="12">
        <f t="shared" si="5"/>
        <v>0</v>
      </c>
      <c r="AB23">
        <f t="shared" si="12"/>
        <v>0</v>
      </c>
      <c r="AC23" s="54">
        <f t="shared" si="13"/>
        <v>0</v>
      </c>
    </row>
    <row r="24" spans="1:29" ht="12">
      <c r="A24" s="10">
        <v>43525</v>
      </c>
      <c r="B24" s="11">
        <v>31</v>
      </c>
      <c r="C24" s="11">
        <f>B24-Info!H47</f>
        <v>31</v>
      </c>
      <c r="D24" s="12">
        <f>Info!E47/B24*C24</f>
        <v>0</v>
      </c>
      <c r="E24" s="12">
        <f>IF(Info!E47&gt;Info!$K$138,Info!G47/B24*C24,0)</f>
        <v>0</v>
      </c>
      <c r="F24" s="12">
        <f>IF(E24&gt;0,Info!$K$125/B24*C24,0)</f>
        <v>0</v>
      </c>
      <c r="G24" s="12">
        <f>$D24*Info!$K$118</f>
        <v>0</v>
      </c>
      <c r="H24" s="12">
        <f>IF(D24&gt;0,(IF(D24&gt;Info!$K$137,(Info!$K$132*Info!$J$138)/B24*C24,(Info!$K$131*Info!$J$138)/B24*C24)),0)</f>
        <v>0</v>
      </c>
      <c r="I24" s="13">
        <f t="shared" si="8"/>
        <v>0</v>
      </c>
      <c r="J24" s="12">
        <f t="shared" si="9"/>
        <v>0</v>
      </c>
      <c r="K24" s="12">
        <f t="shared" si="0"/>
        <v>0</v>
      </c>
      <c r="L24" s="12">
        <f>IF($A$120=1,(D24+F24)*Info!$K$133,(D24+F24+AB24)*Info!$K$133)</f>
        <v>0</v>
      </c>
      <c r="M24" s="12">
        <f t="shared" si="1"/>
        <v>0</v>
      </c>
      <c r="N24" s="10">
        <v>43525</v>
      </c>
      <c r="O24" s="11">
        <f t="shared" si="10"/>
        <v>31</v>
      </c>
      <c r="P24" s="21">
        <f>VLOOKUP(Info!$E47,Info!$G$113:Info!$H$141,2,FALSE())/B24*C24</f>
        <v>0</v>
      </c>
      <c r="Q24" s="21">
        <f>VLOOKUP(Info!$G47,Info!$K$124:Info!$L$128,2,FALSE())/B24*C24</f>
        <v>0</v>
      </c>
      <c r="R24" s="21">
        <f>IF(Q24&gt;0,Info!$L$125/Print!B24*Print!C24,0)</f>
        <v>0</v>
      </c>
      <c r="S24" s="21">
        <f>$P24*Info!$L$118</f>
        <v>0</v>
      </c>
      <c r="T24" s="21">
        <f>IF(D24&gt;0,(IF(D24&gt;Info!$K$137,(Info!$L$132*Info!$J$138)/B24*C24,(Info!$L$131*Info!$J$138)/B24*C24)),0)</f>
        <v>0</v>
      </c>
      <c r="U24" s="13">
        <f t="shared" si="11"/>
        <v>0</v>
      </c>
      <c r="V24" s="12">
        <f t="shared" si="14"/>
        <v>0</v>
      </c>
      <c r="W24" s="5">
        <f t="shared" si="2"/>
        <v>0</v>
      </c>
      <c r="X24" s="21">
        <f>IF($A$120=1,(P24+R24)*Info!$L$133,(P24+R24+AC24)*Info!$L$133)</f>
        <v>0</v>
      </c>
      <c r="Y24" s="12">
        <f t="shared" si="3"/>
        <v>0</v>
      </c>
      <c r="Z24" s="12">
        <f t="shared" si="4"/>
        <v>0</v>
      </c>
      <c r="AA24" s="12">
        <f t="shared" si="5"/>
        <v>0</v>
      </c>
      <c r="AB24">
        <f t="shared" si="12"/>
        <v>0</v>
      </c>
      <c r="AC24" s="54">
        <f t="shared" si="13"/>
        <v>0</v>
      </c>
    </row>
    <row r="25" spans="1:29" ht="12.75">
      <c r="A25" s="64" t="s">
        <v>68</v>
      </c>
      <c r="B25" s="11"/>
      <c r="C25" s="11"/>
      <c r="D25" s="65">
        <f>SUM(D13:D24)</f>
        <v>0</v>
      </c>
      <c r="E25" s="65">
        <f aca="true" t="shared" si="15" ref="E25:M25">SUM(E13:E24)</f>
        <v>0</v>
      </c>
      <c r="F25" s="65">
        <f t="shared" si="15"/>
        <v>0</v>
      </c>
      <c r="G25" s="65">
        <f t="shared" si="15"/>
        <v>0</v>
      </c>
      <c r="H25" s="65">
        <f t="shared" si="15"/>
        <v>0</v>
      </c>
      <c r="I25" s="65">
        <f t="shared" si="15"/>
        <v>0</v>
      </c>
      <c r="J25" s="65">
        <f t="shared" si="15"/>
        <v>0</v>
      </c>
      <c r="K25" s="65">
        <f t="shared" si="15"/>
        <v>0</v>
      </c>
      <c r="L25" s="65">
        <f t="shared" si="15"/>
        <v>0</v>
      </c>
      <c r="M25" s="65">
        <f t="shared" si="15"/>
        <v>0</v>
      </c>
      <c r="N25" s="64" t="s">
        <v>68</v>
      </c>
      <c r="O25" s="11"/>
      <c r="P25" s="65">
        <f aca="true" t="shared" si="16" ref="P25:AA25">SUM(P13:P24)</f>
        <v>0</v>
      </c>
      <c r="Q25" s="65">
        <f t="shared" si="16"/>
        <v>0</v>
      </c>
      <c r="R25" s="65">
        <f t="shared" si="16"/>
        <v>0</v>
      </c>
      <c r="S25" s="65">
        <f t="shared" si="16"/>
        <v>0</v>
      </c>
      <c r="T25" s="65">
        <f t="shared" si="16"/>
        <v>0</v>
      </c>
      <c r="U25" s="65">
        <f t="shared" si="16"/>
        <v>0</v>
      </c>
      <c r="V25" s="65">
        <f t="shared" si="16"/>
        <v>0</v>
      </c>
      <c r="W25" s="65">
        <f t="shared" si="16"/>
        <v>0</v>
      </c>
      <c r="X25" s="65">
        <f t="shared" si="16"/>
        <v>0</v>
      </c>
      <c r="Y25" s="65">
        <f t="shared" si="16"/>
        <v>0</v>
      </c>
      <c r="Z25" s="65">
        <f t="shared" si="16"/>
        <v>0</v>
      </c>
      <c r="AA25" s="65">
        <f t="shared" si="16"/>
        <v>0</v>
      </c>
      <c r="AC25" s="54"/>
    </row>
    <row r="26" spans="1:29" ht="12">
      <c r="A26" s="10">
        <v>43556</v>
      </c>
      <c r="B26" s="11">
        <v>30</v>
      </c>
      <c r="C26" s="11">
        <f>B26-Info!H48</f>
        <v>30</v>
      </c>
      <c r="D26" s="12">
        <f>Info!E48/B26*C26</f>
        <v>0</v>
      </c>
      <c r="E26" s="12">
        <f>IF(Info!E48&gt;Info!$K$138,Info!G48/B26*C26,0)</f>
        <v>0</v>
      </c>
      <c r="F26" s="12">
        <f>IF(E26&gt;0,Info!$K$125/B26*C26,0)</f>
        <v>0</v>
      </c>
      <c r="G26" s="12">
        <f>$D26*Info!$K$118</f>
        <v>0</v>
      </c>
      <c r="H26" s="12">
        <f>IF(D26&gt;0,(IF(D26&gt;Info!$K$137,(Info!$K$132*Info!$J$138)/B26*C26,(Info!$K$131*Info!$J$138)/B26*C26)),0)</f>
        <v>0</v>
      </c>
      <c r="I26" s="13">
        <f aca="true" t="shared" si="17" ref="I26:I37">(D26+G26)*B143</f>
        <v>0</v>
      </c>
      <c r="J26" s="12">
        <f aca="true" t="shared" si="18" ref="J26:J37">D26*$L$4/100</f>
        <v>0</v>
      </c>
      <c r="K26" s="12">
        <f t="shared" si="0"/>
        <v>0</v>
      </c>
      <c r="L26" s="12">
        <f>IF($A$120=1,(D26+F26)*Info!$K$133,(D26+F26+AB26)*Info!$K$133)</f>
        <v>0</v>
      </c>
      <c r="M26" s="12">
        <f t="shared" si="1"/>
        <v>0</v>
      </c>
      <c r="N26" s="10">
        <v>43556</v>
      </c>
      <c r="O26" s="11">
        <f aca="true" t="shared" si="19" ref="O26:O37">C26</f>
        <v>30</v>
      </c>
      <c r="P26" s="21">
        <f>VLOOKUP(Info!$E48,Info!$G$113:Info!$H$141,2,FALSE())/B26*C26</f>
        <v>0</v>
      </c>
      <c r="Q26" s="21">
        <f>VLOOKUP(Info!$G48,Info!$K$124:Info!$L$128,2,FALSE())/B26*C26</f>
        <v>0</v>
      </c>
      <c r="R26" s="21">
        <f>IF(Q26&gt;0,Info!$L$125/Print!B26*Print!C26,0)</f>
        <v>0</v>
      </c>
      <c r="S26" s="21">
        <f>$P26*Info!$L$118</f>
        <v>0</v>
      </c>
      <c r="T26" s="21">
        <f>IF(D26&gt;0,(IF(D26&gt;Info!$K$137,(Info!$L$132*Info!$J$138)/B26*C26,(Info!$L$131*Info!$J$138)/B26*C26)),0)</f>
        <v>0</v>
      </c>
      <c r="U26" s="13">
        <f aca="true" t="shared" si="20" ref="U26:U37">(P26+S26+T26)*C143</f>
        <v>0</v>
      </c>
      <c r="V26" s="12">
        <f>P26*$Y$4/100</f>
        <v>0</v>
      </c>
      <c r="W26" s="5">
        <f t="shared" si="2"/>
        <v>0</v>
      </c>
      <c r="X26" s="21">
        <f>IF($A$120=1,(P26+R26)*Info!$L$133,(P26+R26+AC26)*Info!$L$133)</f>
        <v>0</v>
      </c>
      <c r="Y26" s="12">
        <f t="shared" si="3"/>
        <v>0</v>
      </c>
      <c r="Z26" s="12">
        <f t="shared" si="4"/>
        <v>0</v>
      </c>
      <c r="AA26" s="12">
        <f t="shared" si="5"/>
        <v>0</v>
      </c>
      <c r="AB26">
        <f aca="true" t="shared" si="21" ref="AB26:AB37">D26*B143</f>
        <v>0</v>
      </c>
      <c r="AC26" s="54">
        <f aca="true" t="shared" si="22" ref="AC26:AC37">P26*C143</f>
        <v>0</v>
      </c>
    </row>
    <row r="27" spans="1:29" ht="12">
      <c r="A27" s="10">
        <v>43586</v>
      </c>
      <c r="B27" s="11">
        <v>31</v>
      </c>
      <c r="C27" s="11">
        <f>B27-Info!H49</f>
        <v>31</v>
      </c>
      <c r="D27" s="12">
        <f>Info!E49/B27*C27</f>
        <v>0</v>
      </c>
      <c r="E27" s="12">
        <f>IF(Info!E49&gt;Info!$K$138,Info!G49/B27*C27,0)</f>
        <v>0</v>
      </c>
      <c r="F27" s="12">
        <f>IF(E27&gt;0,Info!$K$125/B27*C27,0)</f>
        <v>0</v>
      </c>
      <c r="G27" s="12">
        <f>$D27*Info!$K$118</f>
        <v>0</v>
      </c>
      <c r="H27" s="12">
        <f>IF(D27&gt;0,(IF(D27&gt;Info!$K$137,(Info!$K$132*Info!$J$138)/B27*C27,(Info!$K$131*Info!$J$138)/B27*C27)),0)</f>
        <v>0</v>
      </c>
      <c r="I27" s="13">
        <f t="shared" si="17"/>
        <v>0</v>
      </c>
      <c r="J27" s="12">
        <f t="shared" si="18"/>
        <v>0</v>
      </c>
      <c r="K27" s="12">
        <f t="shared" si="0"/>
        <v>0</v>
      </c>
      <c r="L27" s="12">
        <f>IF($A$120=1,(D27+F27)*Info!$K$133,(D27+F27+AB27)*Info!$K$133)</f>
        <v>0</v>
      </c>
      <c r="M27" s="12">
        <f t="shared" si="1"/>
        <v>0</v>
      </c>
      <c r="N27" s="10">
        <v>43586</v>
      </c>
      <c r="O27" s="11">
        <f t="shared" si="19"/>
        <v>31</v>
      </c>
      <c r="P27" s="21">
        <f>VLOOKUP(Info!$E49,Info!$G$113:Info!$H$141,2,FALSE())/B27*C27</f>
        <v>0</v>
      </c>
      <c r="Q27" s="21">
        <f>VLOOKUP(Info!$G49,Info!$K$124:Info!$L$128,2,FALSE())/B27*C27</f>
        <v>0</v>
      </c>
      <c r="R27" s="21">
        <f>IF(Q27&gt;0,Info!$L$125/Print!B27*Print!C27,0)</f>
        <v>0</v>
      </c>
      <c r="S27" s="21">
        <f>$P27*Info!$L$118</f>
        <v>0</v>
      </c>
      <c r="T27" s="21">
        <f>IF(D27&gt;0,(IF(D27&gt;Info!$K$137,(Info!$L$132*Info!$J$138)/B27*C27,(Info!$L$131*Info!$J$138)/B27*C27)),0)</f>
        <v>0</v>
      </c>
      <c r="U27" s="13">
        <f t="shared" si="20"/>
        <v>0</v>
      </c>
      <c r="V27" s="12">
        <f aca="true" t="shared" si="23" ref="V27:V37">P27*$Y$4/100</f>
        <v>0</v>
      </c>
      <c r="W27" s="5">
        <f t="shared" si="2"/>
        <v>0</v>
      </c>
      <c r="X27" s="21">
        <f>IF($A$120=1,(P27+R27)*Info!$L$133,(P27+R27+AC27)*Info!$L$133)</f>
        <v>0</v>
      </c>
      <c r="Y27" s="12">
        <f t="shared" si="3"/>
        <v>0</v>
      </c>
      <c r="Z27" s="12">
        <f t="shared" si="4"/>
        <v>0</v>
      </c>
      <c r="AA27" s="12">
        <f t="shared" si="5"/>
        <v>0</v>
      </c>
      <c r="AB27">
        <f t="shared" si="21"/>
        <v>0</v>
      </c>
      <c r="AC27" s="54">
        <f t="shared" si="22"/>
        <v>0</v>
      </c>
    </row>
    <row r="28" spans="1:29" ht="12">
      <c r="A28" s="10">
        <v>43617</v>
      </c>
      <c r="B28" s="11">
        <v>30</v>
      </c>
      <c r="C28" s="11">
        <f>B28-Info!H50</f>
        <v>30</v>
      </c>
      <c r="D28" s="12">
        <f>Info!E50/B28*C28</f>
        <v>0</v>
      </c>
      <c r="E28" s="12">
        <f>IF(Info!E50&gt;Info!$K$138,Info!G50/B28*C28,0)</f>
        <v>0</v>
      </c>
      <c r="F28" s="12">
        <f>IF(E28&gt;0,Info!$K$125/B28*C28,0)</f>
        <v>0</v>
      </c>
      <c r="G28" s="12">
        <f>$D28*Info!$K$118</f>
        <v>0</v>
      </c>
      <c r="H28" s="12">
        <f>IF(D28&gt;0,(IF(D28&gt;Info!$K$137,(Info!$K$132*Info!$J$138)/B28*C28,(Info!$K$131*Info!$J$138)/B28*C28)),0)</f>
        <v>0</v>
      </c>
      <c r="I28" s="13">
        <f t="shared" si="17"/>
        <v>0</v>
      </c>
      <c r="J28" s="12">
        <f t="shared" si="18"/>
        <v>0</v>
      </c>
      <c r="K28" s="12">
        <f t="shared" si="0"/>
        <v>0</v>
      </c>
      <c r="L28" s="12">
        <f>IF($A$120=1,(D28+F28)*Info!$K$133,(D28+F28+AB28)*Info!$K$133)</f>
        <v>0</v>
      </c>
      <c r="M28" s="12">
        <f t="shared" si="1"/>
        <v>0</v>
      </c>
      <c r="N28" s="10">
        <v>43617</v>
      </c>
      <c r="O28" s="11">
        <f t="shared" si="19"/>
        <v>30</v>
      </c>
      <c r="P28" s="21">
        <f>VLOOKUP(Info!$E50,Info!$G$113:Info!$H$141,2,FALSE())/B28*C28</f>
        <v>0</v>
      </c>
      <c r="Q28" s="21">
        <f>VLOOKUP(Info!$G50,Info!$K$124:Info!$L$128,2,FALSE())/B28*C28</f>
        <v>0</v>
      </c>
      <c r="R28" s="21">
        <f>IF(Q28&gt;0,Info!$L$125/Print!B28*Print!C28,0)</f>
        <v>0</v>
      </c>
      <c r="S28" s="21">
        <f>$P28*Info!$L$118</f>
        <v>0</v>
      </c>
      <c r="T28" s="21">
        <f>IF(D28&gt;0,(IF(D28&gt;Info!$K$137,(Info!$L$132*Info!$J$138)/B28*C28,(Info!$L$131*Info!$J$138)/B28*C28)),0)</f>
        <v>0</v>
      </c>
      <c r="U28" s="13">
        <f t="shared" si="20"/>
        <v>0</v>
      </c>
      <c r="V28" s="12">
        <f t="shared" si="23"/>
        <v>0</v>
      </c>
      <c r="W28" s="5">
        <f t="shared" si="2"/>
        <v>0</v>
      </c>
      <c r="X28" s="21">
        <f>IF($A$120=1,(P28+R28)*Info!$L$133,(P28+R28+AC28)*Info!$L$133)</f>
        <v>0</v>
      </c>
      <c r="Y28" s="12">
        <f t="shared" si="3"/>
        <v>0</v>
      </c>
      <c r="Z28" s="12">
        <f t="shared" si="4"/>
        <v>0</v>
      </c>
      <c r="AA28" s="12">
        <f t="shared" si="5"/>
        <v>0</v>
      </c>
      <c r="AB28">
        <f t="shared" si="21"/>
        <v>0</v>
      </c>
      <c r="AC28" s="54">
        <f t="shared" si="22"/>
        <v>0</v>
      </c>
    </row>
    <row r="29" spans="1:29" ht="12">
      <c r="A29" s="10">
        <v>43647</v>
      </c>
      <c r="B29" s="11">
        <v>31</v>
      </c>
      <c r="C29" s="11">
        <f>B29-Info!H51</f>
        <v>31</v>
      </c>
      <c r="D29" s="12">
        <f>Info!E51/B29*C29</f>
        <v>0</v>
      </c>
      <c r="E29" s="12">
        <f>IF(Info!E51&gt;Info!$K$138,Info!G51/B29*C29,0)</f>
        <v>0</v>
      </c>
      <c r="F29" s="12">
        <f>IF(E29&gt;0,Info!$K$125/B29*C29,0)</f>
        <v>0</v>
      </c>
      <c r="G29" s="12">
        <f>$D29*Info!$K$118</f>
        <v>0</v>
      </c>
      <c r="H29" s="12">
        <f>IF(D29&gt;0,(IF(D29&gt;Info!$K$137,(Info!$K$132*Info!$J$138)/B29*C29,(Info!$K$131*Info!$J$138)/B29*C29)),0)</f>
        <v>0</v>
      </c>
      <c r="I29" s="13">
        <f t="shared" si="17"/>
        <v>0</v>
      </c>
      <c r="J29" s="12">
        <f t="shared" si="18"/>
        <v>0</v>
      </c>
      <c r="K29" s="12">
        <f t="shared" si="0"/>
        <v>0</v>
      </c>
      <c r="L29" s="12">
        <f>IF($A$120=1,(D29+F29)*Info!$K$133,(D29+F29+AB29)*Info!$K$133)</f>
        <v>0</v>
      </c>
      <c r="M29" s="12">
        <f t="shared" si="1"/>
        <v>0</v>
      </c>
      <c r="N29" s="10">
        <v>43647</v>
      </c>
      <c r="O29" s="11">
        <f t="shared" si="19"/>
        <v>31</v>
      </c>
      <c r="P29" s="21">
        <f>VLOOKUP(Info!$E51,Info!$G$113:Info!$H$141,2,FALSE())/B29*C29</f>
        <v>0</v>
      </c>
      <c r="Q29" s="21">
        <f>VLOOKUP(Info!$G51,Info!$K$124:Info!$L$128,2,FALSE())/B29*C29</f>
        <v>0</v>
      </c>
      <c r="R29" s="21">
        <f>IF(Q29&gt;0,Info!$L$125/Print!B29*Print!C29,0)</f>
        <v>0</v>
      </c>
      <c r="S29" s="21">
        <f>$P29*Info!$L$118</f>
        <v>0</v>
      </c>
      <c r="T29" s="21">
        <f>IF(D29&gt;0,(IF(D29&gt;Info!$K$137,(Info!$L$132*Info!$J$138)/B29*C29,(Info!$L$131*Info!$J$138)/B29*C29)),0)</f>
        <v>0</v>
      </c>
      <c r="U29" s="13">
        <f t="shared" si="20"/>
        <v>0</v>
      </c>
      <c r="V29" s="12">
        <f t="shared" si="23"/>
        <v>0</v>
      </c>
      <c r="W29" s="5">
        <f t="shared" si="2"/>
        <v>0</v>
      </c>
      <c r="X29" s="21">
        <f>IF($A$120=1,(P29+R29)*Info!$L$133,(P29+R29+AC29)*Info!$L$133)</f>
        <v>0</v>
      </c>
      <c r="Y29" s="12">
        <f t="shared" si="3"/>
        <v>0</v>
      </c>
      <c r="Z29" s="12">
        <f t="shared" si="4"/>
        <v>0</v>
      </c>
      <c r="AA29" s="12">
        <f t="shared" si="5"/>
        <v>0</v>
      </c>
      <c r="AB29">
        <f t="shared" si="21"/>
        <v>0</v>
      </c>
      <c r="AC29" s="54">
        <f t="shared" si="22"/>
        <v>0</v>
      </c>
    </row>
    <row r="30" spans="1:29" ht="12">
      <c r="A30" s="10">
        <v>43678</v>
      </c>
      <c r="B30" s="11">
        <v>31</v>
      </c>
      <c r="C30" s="11">
        <f>B30-Info!H52</f>
        <v>31</v>
      </c>
      <c r="D30" s="12">
        <f>Info!E52/B30*C30</f>
        <v>0</v>
      </c>
      <c r="E30" s="12">
        <f>IF(Info!E52&gt;Info!$K$138,Info!G52/B30*C30,0)</f>
        <v>0</v>
      </c>
      <c r="F30" s="12">
        <f>IF(E30&gt;0,Info!$K$125/B30*C30,0)</f>
        <v>0</v>
      </c>
      <c r="G30" s="12">
        <f>$D30*Info!$K$118</f>
        <v>0</v>
      </c>
      <c r="H30" s="12">
        <f>IF(D30&gt;0,(IF(D30&gt;Info!$K$137,(Info!$K$132*Info!$J$138)/B30*C30,(Info!$K$131*Info!$J$138)/B30*C30)),0)</f>
        <v>0</v>
      </c>
      <c r="I30" s="13">
        <f t="shared" si="17"/>
        <v>0</v>
      </c>
      <c r="J30" s="12">
        <f t="shared" si="18"/>
        <v>0</v>
      </c>
      <c r="K30" s="12">
        <f t="shared" si="0"/>
        <v>0</v>
      </c>
      <c r="L30" s="12">
        <f>IF($A$120=1,(D30+F30)*Info!$K$133,(D30+F30+AB30)*Info!$K$133)</f>
        <v>0</v>
      </c>
      <c r="M30" s="12">
        <f t="shared" si="1"/>
        <v>0</v>
      </c>
      <c r="N30" s="10">
        <v>43678</v>
      </c>
      <c r="O30" s="11">
        <f t="shared" si="19"/>
        <v>31</v>
      </c>
      <c r="P30" s="21">
        <f>VLOOKUP(Info!$E52,Info!$G$113:Info!$H$141,2,FALSE())/B30*C30</f>
        <v>0</v>
      </c>
      <c r="Q30" s="21">
        <f>VLOOKUP(Info!$G52,Info!$K$124:Info!$L$128,2,FALSE())/B30*C30</f>
        <v>0</v>
      </c>
      <c r="R30" s="21">
        <f>IF(Q30&gt;0,Info!$L$125/Print!B30*Print!C30,0)</f>
        <v>0</v>
      </c>
      <c r="S30" s="21">
        <f>$P30*Info!$L$118</f>
        <v>0</v>
      </c>
      <c r="T30" s="21">
        <f>IF(D30&gt;0,(IF(D30&gt;Info!$K$137,(Info!$L$132*Info!$J$138)/B30*C30,(Info!$L$131*Info!$J$138)/B30*C30)),0)</f>
        <v>0</v>
      </c>
      <c r="U30" s="13">
        <f t="shared" si="20"/>
        <v>0</v>
      </c>
      <c r="V30" s="12">
        <f t="shared" si="23"/>
        <v>0</v>
      </c>
      <c r="W30" s="5">
        <f t="shared" si="2"/>
        <v>0</v>
      </c>
      <c r="X30" s="21">
        <f>IF($A$120=1,(P30+R30)*Info!$L$133,(P30+R30+AC30)*Info!$L$133)</f>
        <v>0</v>
      </c>
      <c r="Y30" s="12">
        <f t="shared" si="3"/>
        <v>0</v>
      </c>
      <c r="Z30" s="12">
        <f t="shared" si="4"/>
        <v>0</v>
      </c>
      <c r="AA30" s="12">
        <f t="shared" si="5"/>
        <v>0</v>
      </c>
      <c r="AB30">
        <f t="shared" si="21"/>
        <v>0</v>
      </c>
      <c r="AC30" s="54">
        <f t="shared" si="22"/>
        <v>0</v>
      </c>
    </row>
    <row r="31" spans="1:29" ht="12">
      <c r="A31" s="10">
        <v>43709</v>
      </c>
      <c r="B31" s="11">
        <v>30</v>
      </c>
      <c r="C31" s="11">
        <f>B31-Info!H53</f>
        <v>30</v>
      </c>
      <c r="D31" s="12">
        <f>Info!E53/B31*C31</f>
        <v>0</v>
      </c>
      <c r="E31" s="12">
        <f>IF(Info!E53&gt;Info!$K$138,Info!G53/B31*C31,0)</f>
        <v>0</v>
      </c>
      <c r="F31" s="12">
        <f>IF(E31&gt;0,Info!$K$125/B31*C31,0)</f>
        <v>0</v>
      </c>
      <c r="G31" s="12">
        <f>$D31*Info!$K$118</f>
        <v>0</v>
      </c>
      <c r="H31" s="12">
        <f>IF(D31&gt;0,(IF(D31&gt;Info!$K$137,(Info!$K$132*Info!$J$138)/B31*C31,(Info!$K$131*Info!$J$138)/B31*C31)),0)</f>
        <v>0</v>
      </c>
      <c r="I31" s="13">
        <f t="shared" si="17"/>
        <v>0</v>
      </c>
      <c r="J31" s="12">
        <f t="shared" si="18"/>
        <v>0</v>
      </c>
      <c r="K31" s="12">
        <f t="shared" si="0"/>
        <v>0</v>
      </c>
      <c r="L31" s="12">
        <f>IF($A$120=1,(D31+F31)*Info!$K$133,(D31+F31+AB31)*Info!$K$133)</f>
        <v>0</v>
      </c>
      <c r="M31" s="12">
        <f t="shared" si="1"/>
        <v>0</v>
      </c>
      <c r="N31" s="10">
        <v>43709</v>
      </c>
      <c r="O31" s="11">
        <f t="shared" si="19"/>
        <v>30</v>
      </c>
      <c r="P31" s="21">
        <f>VLOOKUP(Info!$E53,Info!$G$113:Info!$H$141,2,FALSE())/B31*C31</f>
        <v>0</v>
      </c>
      <c r="Q31" s="21">
        <f>VLOOKUP(Info!$G53,Info!$K$124:Info!$L$128,2,FALSE())/B31*C31</f>
        <v>0</v>
      </c>
      <c r="R31" s="21">
        <f>IF(Q31&gt;0,Info!$L$125/Print!B31*Print!C31,0)</f>
        <v>0</v>
      </c>
      <c r="S31" s="21">
        <f>$P31*Info!$L$118</f>
        <v>0</v>
      </c>
      <c r="T31" s="21">
        <f>IF(D31&gt;0,(IF(D31&gt;Info!$K$137,(Info!$L$132*Info!$J$138)/B31*C31,(Info!$L$131*Info!$J$138)/B31*C31)),0)</f>
        <v>0</v>
      </c>
      <c r="U31" s="13">
        <f t="shared" si="20"/>
        <v>0</v>
      </c>
      <c r="V31" s="12">
        <f t="shared" si="23"/>
        <v>0</v>
      </c>
      <c r="W31" s="5">
        <f t="shared" si="2"/>
        <v>0</v>
      </c>
      <c r="X31" s="21">
        <f>IF($A$120=1,(P31+R31)*Info!$L$133,(P31+R31+AC31)*Info!$L$133)</f>
        <v>0</v>
      </c>
      <c r="Y31" s="12">
        <f t="shared" si="3"/>
        <v>0</v>
      </c>
      <c r="Z31" s="12">
        <f t="shared" si="4"/>
        <v>0</v>
      </c>
      <c r="AA31" s="12">
        <f t="shared" si="5"/>
        <v>0</v>
      </c>
      <c r="AB31">
        <f t="shared" si="21"/>
        <v>0</v>
      </c>
      <c r="AC31" s="54">
        <f t="shared" si="22"/>
        <v>0</v>
      </c>
    </row>
    <row r="32" spans="1:29" ht="12">
      <c r="A32" s="10">
        <v>43739</v>
      </c>
      <c r="B32" s="11">
        <v>31</v>
      </c>
      <c r="C32" s="11">
        <f>B32-Info!H54</f>
        <v>30</v>
      </c>
      <c r="D32" s="12">
        <f>Info!E54/B32*C32</f>
        <v>0</v>
      </c>
      <c r="E32" s="12">
        <f>IF(Info!E54&gt;Info!$K$138,Info!G54/B32*C32,0)</f>
        <v>0</v>
      </c>
      <c r="F32" s="12">
        <f>IF(E32&gt;0,Info!$K$125/B32*C32,0)</f>
        <v>0</v>
      </c>
      <c r="G32" s="12">
        <f>$D32*Info!$K$118</f>
        <v>0</v>
      </c>
      <c r="H32" s="12">
        <f>IF(D32&gt;0,(IF(D32&gt;Info!$K$137,(Info!$K$132*Info!$J$138)/B32*C32,(Info!$K$131*Info!$J$138)/B32*C32)),0)</f>
        <v>0</v>
      </c>
      <c r="I32" s="13">
        <f t="shared" si="17"/>
        <v>0</v>
      </c>
      <c r="J32" s="12">
        <f t="shared" si="18"/>
        <v>0</v>
      </c>
      <c r="K32" s="12">
        <f t="shared" si="0"/>
        <v>0</v>
      </c>
      <c r="L32" s="12">
        <f>IF($A$120=1,(D32+F32)*Info!$K$133,(D32+F32+AB32)*Info!$K$133)</f>
        <v>0</v>
      </c>
      <c r="M32" s="12">
        <f t="shared" si="1"/>
        <v>0</v>
      </c>
      <c r="N32" s="10">
        <v>43739</v>
      </c>
      <c r="O32" s="11">
        <f t="shared" si="19"/>
        <v>30</v>
      </c>
      <c r="P32" s="21">
        <f>VLOOKUP(Info!$E54,Info!$G$113:Info!$H$141,2,FALSE())/B32*C32</f>
        <v>0</v>
      </c>
      <c r="Q32" s="21">
        <f>VLOOKUP(Info!$G54,Info!$K$124:Info!$L$128,2,FALSE())/B32*C32</f>
        <v>0</v>
      </c>
      <c r="R32" s="21">
        <f>IF(Q32&gt;0,Info!$L$125/Print!B32*Print!C32,0)</f>
        <v>0</v>
      </c>
      <c r="S32" s="21">
        <f>$P32*Info!$L$118</f>
        <v>0</v>
      </c>
      <c r="T32" s="21">
        <f>IF(D32&gt;0,(IF(D32&gt;Info!$K$137,(Info!$L$132*Info!$J$138)/B32*C32,(Info!$L$131*Info!$J$138)/B32*C32)),0)</f>
        <v>0</v>
      </c>
      <c r="U32" s="13">
        <f t="shared" si="20"/>
        <v>0</v>
      </c>
      <c r="V32" s="12">
        <f t="shared" si="23"/>
        <v>0</v>
      </c>
      <c r="W32" s="5">
        <f t="shared" si="2"/>
        <v>0</v>
      </c>
      <c r="X32" s="21">
        <f>IF($A$120=1,(P32+R32)*Info!$L$133,(P32+R32+AC32)*Info!$L$133)</f>
        <v>0</v>
      </c>
      <c r="Y32" s="12">
        <f t="shared" si="3"/>
        <v>0</v>
      </c>
      <c r="Z32" s="12">
        <f t="shared" si="4"/>
        <v>0</v>
      </c>
      <c r="AA32" s="12">
        <f t="shared" si="5"/>
        <v>0</v>
      </c>
      <c r="AB32">
        <f t="shared" si="21"/>
        <v>0</v>
      </c>
      <c r="AC32" s="54">
        <f t="shared" si="22"/>
        <v>0</v>
      </c>
    </row>
    <row r="33" spans="1:29" ht="12">
      <c r="A33" s="10">
        <v>43770</v>
      </c>
      <c r="B33" s="11">
        <v>30</v>
      </c>
      <c r="C33" s="11">
        <f>B33-Info!H55</f>
        <v>30</v>
      </c>
      <c r="D33" s="12">
        <f>Info!E55/B33*C33</f>
        <v>0</v>
      </c>
      <c r="E33" s="12">
        <f>IF(Info!E55&gt;Info!$K$138,Info!G55/B33*C33,0)</f>
        <v>0</v>
      </c>
      <c r="F33" s="12">
        <f>IF(E33&gt;0,Info!$K$125/B33*C33,0)</f>
        <v>0</v>
      </c>
      <c r="G33" s="12">
        <f>$D33*Info!$K$118</f>
        <v>0</v>
      </c>
      <c r="H33" s="12">
        <f>IF(D33&gt;0,(IF(D33&gt;Info!$K$137,(Info!$K$132*Info!$J$138)/B33*C33,(Info!$K$131*Info!$J$138)/B33*C33)),0)</f>
        <v>0</v>
      </c>
      <c r="I33" s="13">
        <f t="shared" si="17"/>
        <v>0</v>
      </c>
      <c r="J33" s="12">
        <f t="shared" si="18"/>
        <v>0</v>
      </c>
      <c r="K33" s="12">
        <f t="shared" si="0"/>
        <v>0</v>
      </c>
      <c r="L33" s="12">
        <f>IF($A$120=1,(D33+F33)*Info!$K$133,(D33+F33+AB33)*Info!$K$133)</f>
        <v>0</v>
      </c>
      <c r="M33" s="12">
        <f t="shared" si="1"/>
        <v>0</v>
      </c>
      <c r="N33" s="10">
        <v>43770</v>
      </c>
      <c r="O33" s="11">
        <f t="shared" si="19"/>
        <v>30</v>
      </c>
      <c r="P33" s="21">
        <f>VLOOKUP(Info!$E55,Info!$G$113:Info!$H$141,2,FALSE())/B33*C33</f>
        <v>0</v>
      </c>
      <c r="Q33" s="21">
        <f>VLOOKUP(Info!$G55,Info!$K$124:Info!$L$128,2,FALSE())/B33*C33</f>
        <v>0</v>
      </c>
      <c r="R33" s="21">
        <f>IF(Q33&gt;0,Info!$L$125/Print!B33*Print!C33,0)</f>
        <v>0</v>
      </c>
      <c r="S33" s="21">
        <f>$P33*Info!$L$118</f>
        <v>0</v>
      </c>
      <c r="T33" s="21">
        <f>IF(D33&gt;0,(IF(D33&gt;Info!$K$137,(Info!$L$132*Info!$J$138)/B33*C33,(Info!$L$131*Info!$J$138)/B33*C33)),0)</f>
        <v>0</v>
      </c>
      <c r="U33" s="13">
        <f t="shared" si="20"/>
        <v>0</v>
      </c>
      <c r="V33" s="12">
        <f t="shared" si="23"/>
        <v>0</v>
      </c>
      <c r="W33" s="5">
        <f t="shared" si="2"/>
        <v>0</v>
      </c>
      <c r="X33" s="21">
        <f>IF($A$120=1,(P33+R33)*Info!$L$133,(P33+R33+AC33)*Info!$L$133)</f>
        <v>0</v>
      </c>
      <c r="Y33" s="12">
        <f t="shared" si="3"/>
        <v>0</v>
      </c>
      <c r="Z33" s="12">
        <f t="shared" si="4"/>
        <v>0</v>
      </c>
      <c r="AA33" s="12">
        <f t="shared" si="5"/>
        <v>0</v>
      </c>
      <c r="AB33">
        <f t="shared" si="21"/>
        <v>0</v>
      </c>
      <c r="AC33" s="54">
        <f t="shared" si="22"/>
        <v>0</v>
      </c>
    </row>
    <row r="34" spans="1:29" ht="12">
      <c r="A34" s="10">
        <v>43800</v>
      </c>
      <c r="B34" s="11">
        <v>31</v>
      </c>
      <c r="C34" s="11">
        <f>B34-Info!H56</f>
        <v>31</v>
      </c>
      <c r="D34" s="12">
        <f>Info!E56/B34*C34</f>
        <v>0</v>
      </c>
      <c r="E34" s="12">
        <f>IF(Info!E56&gt;Info!$K$138,Info!G56/B34*C34,0)</f>
        <v>0</v>
      </c>
      <c r="F34" s="12">
        <f>IF(E34&gt;0,Info!$K$125/B34*C34,0)</f>
        <v>0</v>
      </c>
      <c r="G34" s="12">
        <f>$D34*Info!$K$118</f>
        <v>0</v>
      </c>
      <c r="H34" s="12">
        <f>IF(D34&gt;0,(IF(D34&gt;Info!$K$137,(Info!$K$132*Info!$J$138)/B34*C34,(Info!$K$131*Info!$J$138)/B34*C34)),0)</f>
        <v>0</v>
      </c>
      <c r="I34" s="13">
        <f t="shared" si="17"/>
        <v>0</v>
      </c>
      <c r="J34" s="12">
        <f t="shared" si="18"/>
        <v>0</v>
      </c>
      <c r="K34" s="12">
        <f t="shared" si="0"/>
        <v>0</v>
      </c>
      <c r="L34" s="12">
        <f>IF($A$120=1,(D34+F34)*Info!$K$133,(D34+F34+AB34)*Info!$K$133)</f>
        <v>0</v>
      </c>
      <c r="M34" s="12">
        <f t="shared" si="1"/>
        <v>0</v>
      </c>
      <c r="N34" s="10">
        <v>43800</v>
      </c>
      <c r="O34" s="11">
        <f t="shared" si="19"/>
        <v>31</v>
      </c>
      <c r="P34" s="21">
        <f>VLOOKUP(Info!$E56,Info!$G$113:Info!$H$141,2,FALSE())/B34*C34</f>
        <v>0</v>
      </c>
      <c r="Q34" s="21">
        <f>VLOOKUP(Info!$G56,Info!$K$124:Info!$L$128,2,FALSE())/B34*C34</f>
        <v>0</v>
      </c>
      <c r="R34" s="21">
        <f>IF(Q34&gt;0,Info!$L$125/Print!B34*Print!C34,0)</f>
        <v>0</v>
      </c>
      <c r="S34" s="21">
        <f>$P34*Info!$L$118</f>
        <v>0</v>
      </c>
      <c r="T34" s="21">
        <f>IF(D34&gt;0,(IF(D34&gt;Info!$K$137,(Info!$L$132*Info!$J$138)/B34*C34,(Info!$L$131*Info!$J$138)/B34*C34)),0)</f>
        <v>0</v>
      </c>
      <c r="U34" s="13">
        <f t="shared" si="20"/>
        <v>0</v>
      </c>
      <c r="V34" s="12">
        <f t="shared" si="23"/>
        <v>0</v>
      </c>
      <c r="W34" s="5">
        <f t="shared" si="2"/>
        <v>0</v>
      </c>
      <c r="X34" s="21">
        <f>IF($A$120=1,(P34+R34)*Info!$L$133,(P34+R34+AC34)*Info!$L$133)</f>
        <v>0</v>
      </c>
      <c r="Y34" s="12">
        <f t="shared" si="3"/>
        <v>0</v>
      </c>
      <c r="Z34" s="12">
        <f t="shared" si="4"/>
        <v>0</v>
      </c>
      <c r="AA34" s="12">
        <f t="shared" si="5"/>
        <v>0</v>
      </c>
      <c r="AB34">
        <f t="shared" si="21"/>
        <v>0</v>
      </c>
      <c r="AC34" s="54">
        <f t="shared" si="22"/>
        <v>0</v>
      </c>
    </row>
    <row r="35" spans="1:29" ht="12">
      <c r="A35" s="10">
        <v>43831</v>
      </c>
      <c r="B35" s="11">
        <v>31</v>
      </c>
      <c r="C35" s="11">
        <f>B35-Info!H57</f>
        <v>29</v>
      </c>
      <c r="D35" s="12">
        <f>Info!E57/B35*C35</f>
        <v>0</v>
      </c>
      <c r="E35" s="12">
        <f>IF(Info!E57&gt;Info!$K$138,Info!G57/B35*C35,0)</f>
        <v>0</v>
      </c>
      <c r="F35" s="12">
        <f>IF(E35&gt;0,Info!$K$125/B35*C35,0)</f>
        <v>0</v>
      </c>
      <c r="G35" s="12">
        <f>$D35*Info!$K$118</f>
        <v>0</v>
      </c>
      <c r="H35" s="12">
        <f>IF(D35&gt;0,(IF(D35&gt;Info!$K$137,(Info!$K$132*Info!$J$138)/B35*C35,(Info!$K$131*Info!$J$138)/B35*C35)),0)</f>
        <v>0</v>
      </c>
      <c r="I35" s="13">
        <f t="shared" si="17"/>
        <v>0</v>
      </c>
      <c r="J35" s="12">
        <f t="shared" si="18"/>
        <v>0</v>
      </c>
      <c r="K35" s="12">
        <f t="shared" si="0"/>
        <v>0</v>
      </c>
      <c r="L35" s="12">
        <f>IF($A$120=1,(D35+F35)*Info!$K$133,(D35+F35+AB35)*Info!$K$133)</f>
        <v>0</v>
      </c>
      <c r="M35" s="12">
        <f t="shared" si="1"/>
        <v>0</v>
      </c>
      <c r="N35" s="10">
        <v>43831</v>
      </c>
      <c r="O35" s="11">
        <f t="shared" si="19"/>
        <v>29</v>
      </c>
      <c r="P35" s="21">
        <f>VLOOKUP(Info!$E57,Info!$G$113:Info!$H$141,2,FALSE())/B35*C35</f>
        <v>0</v>
      </c>
      <c r="Q35" s="21">
        <f>VLOOKUP(Info!$G57,Info!$K$124:Info!$L$128,2,FALSE())/B35*C35</f>
        <v>0</v>
      </c>
      <c r="R35" s="21">
        <f>IF(Q35&gt;0,Info!$L$125/Print!B35*Print!C35,0)</f>
        <v>0</v>
      </c>
      <c r="S35" s="21">
        <f>$P35*Info!$L$118</f>
        <v>0</v>
      </c>
      <c r="T35" s="21">
        <f>IF(D35&gt;0,(IF(D35&gt;Info!$K$137,(Info!$L$132*Info!$J$138)/B35*C35,(Info!$L$131*Info!$J$138)/B35*C35)),0)</f>
        <v>0</v>
      </c>
      <c r="U35" s="13">
        <f t="shared" si="20"/>
        <v>0</v>
      </c>
      <c r="V35" s="12">
        <f t="shared" si="23"/>
        <v>0</v>
      </c>
      <c r="W35" s="5">
        <f t="shared" si="2"/>
        <v>0</v>
      </c>
      <c r="X35" s="21">
        <f>IF($A$120=1,(P35+R35)*Info!$L$133,(P35+R35+AC35)*Info!$L$133)</f>
        <v>0</v>
      </c>
      <c r="Y35" s="12">
        <f t="shared" si="3"/>
        <v>0</v>
      </c>
      <c r="Z35" s="12">
        <f t="shared" si="4"/>
        <v>0</v>
      </c>
      <c r="AA35" s="12">
        <f t="shared" si="5"/>
        <v>0</v>
      </c>
      <c r="AB35">
        <f t="shared" si="21"/>
        <v>0</v>
      </c>
      <c r="AC35" s="54">
        <f t="shared" si="22"/>
        <v>0</v>
      </c>
    </row>
    <row r="36" spans="1:29" ht="12">
      <c r="A36" s="10">
        <v>43862</v>
      </c>
      <c r="B36" s="11">
        <v>29</v>
      </c>
      <c r="C36" s="11">
        <f>B36-Info!H58</f>
        <v>28</v>
      </c>
      <c r="D36" s="12">
        <f>Info!E58/B36*C36</f>
        <v>0</v>
      </c>
      <c r="E36" s="12">
        <f>IF(Info!E58&gt;Info!$K$138,Info!G58/B36*C36,0)</f>
        <v>0</v>
      </c>
      <c r="F36" s="12">
        <f>IF(E36&gt;0,Info!$K$125/B36*C36,0)</f>
        <v>0</v>
      </c>
      <c r="G36" s="12">
        <f>$D36*Info!$K$118</f>
        <v>0</v>
      </c>
      <c r="H36" s="12">
        <f>IF(D36&gt;0,(IF(D36&gt;Info!$K$137,(Info!$K$132*Info!$J$138)/B36*C36,(Info!$K$131*Info!$J$138)/B36*C36)),0)</f>
        <v>0</v>
      </c>
      <c r="I36" s="13">
        <f t="shared" si="17"/>
        <v>0</v>
      </c>
      <c r="J36" s="12">
        <f t="shared" si="18"/>
        <v>0</v>
      </c>
      <c r="K36" s="12">
        <f t="shared" si="0"/>
        <v>0</v>
      </c>
      <c r="L36" s="12">
        <f>IF($A$120=1,(D36+F36)*Info!$K$133,(D36+F36+AB36)*Info!$K$133)</f>
        <v>0</v>
      </c>
      <c r="M36" s="12">
        <f t="shared" si="1"/>
        <v>0</v>
      </c>
      <c r="N36" s="10">
        <v>43862</v>
      </c>
      <c r="O36" s="11">
        <f t="shared" si="19"/>
        <v>28</v>
      </c>
      <c r="P36" s="21">
        <f>VLOOKUP(Info!$E58,Info!$G$113:Info!$H$141,2,FALSE())/B36*C36</f>
        <v>0</v>
      </c>
      <c r="Q36" s="21">
        <f>VLOOKUP(Info!$G58,Info!$K$124:Info!$L$128,2,FALSE())/B36*C36</f>
        <v>0</v>
      </c>
      <c r="R36" s="21">
        <f>IF(Q36&gt;0,Info!$L$125/Print!B36*Print!C36,0)</f>
        <v>0</v>
      </c>
      <c r="S36" s="21">
        <f>$P36*Info!$L$118</f>
        <v>0</v>
      </c>
      <c r="T36" s="21">
        <f>IF(D36&gt;0,(IF(D36&gt;Info!$K$137,(Info!$L$132*Info!$J$138)/B36*C36,(Info!$L$131*Info!$J$138)/B36*C36)),0)</f>
        <v>0</v>
      </c>
      <c r="U36" s="13">
        <f t="shared" si="20"/>
        <v>0</v>
      </c>
      <c r="V36" s="12">
        <f t="shared" si="23"/>
        <v>0</v>
      </c>
      <c r="W36" s="5">
        <f t="shared" si="2"/>
        <v>0</v>
      </c>
      <c r="X36" s="21">
        <f>IF($A$120=1,(P36+R36)*Info!$L$133,(P36+R36+AC36)*Info!$L$133)</f>
        <v>0</v>
      </c>
      <c r="Y36" s="12">
        <f t="shared" si="3"/>
        <v>0</v>
      </c>
      <c r="Z36" s="12">
        <f t="shared" si="4"/>
        <v>0</v>
      </c>
      <c r="AA36" s="12">
        <f t="shared" si="5"/>
        <v>0</v>
      </c>
      <c r="AB36">
        <f t="shared" si="21"/>
        <v>0</v>
      </c>
      <c r="AC36" s="54">
        <f t="shared" si="22"/>
        <v>0</v>
      </c>
    </row>
    <row r="37" spans="1:29" ht="12">
      <c r="A37" s="10">
        <v>43891</v>
      </c>
      <c r="B37" s="11">
        <v>31</v>
      </c>
      <c r="C37" s="11">
        <f>B37-Info!H59</f>
        <v>31</v>
      </c>
      <c r="D37" s="12">
        <f>Info!E59/B37*C37</f>
        <v>0</v>
      </c>
      <c r="E37" s="12">
        <f>IF(Info!E59&gt;Info!$K$138,Info!G59/B37*C37,0)</f>
        <v>0</v>
      </c>
      <c r="F37" s="12">
        <f>IF(E37&gt;0,Info!$K$125/B37*C37,0)</f>
        <v>0</v>
      </c>
      <c r="G37" s="12">
        <f>$D37*Info!$K$118</f>
        <v>0</v>
      </c>
      <c r="H37" s="12">
        <f>IF(D37&gt;0,(IF(D37&gt;Info!$K$137,(Info!$K$132*Info!$J$138)/B37*C37,(Info!$K$131*Info!$J$138)/B37*C37)),0)</f>
        <v>0</v>
      </c>
      <c r="I37" s="13">
        <f t="shared" si="17"/>
        <v>0</v>
      </c>
      <c r="J37" s="12">
        <f t="shared" si="18"/>
        <v>0</v>
      </c>
      <c r="K37" s="12">
        <f t="shared" si="0"/>
        <v>0</v>
      </c>
      <c r="L37" s="12">
        <f>IF($A$120=1,(D37+F37)*Info!$K$133,(D37+F37+AB37)*Info!$K$133)</f>
        <v>0</v>
      </c>
      <c r="M37" s="12">
        <f t="shared" si="1"/>
        <v>0</v>
      </c>
      <c r="N37" s="10">
        <v>43891</v>
      </c>
      <c r="O37" s="11">
        <f t="shared" si="19"/>
        <v>31</v>
      </c>
      <c r="P37" s="21">
        <f>VLOOKUP(Info!$E59,Info!$G$113:Info!$H$141,2,FALSE())/B37*C37</f>
        <v>0</v>
      </c>
      <c r="Q37" s="21">
        <f>VLOOKUP(Info!$G59,Info!$K$124:Info!$L$128,2,FALSE())/B37*C37</f>
        <v>0</v>
      </c>
      <c r="R37" s="21">
        <f>IF(Q37&gt;0,Info!$L$125/Print!B37*Print!C37,0)</f>
        <v>0</v>
      </c>
      <c r="S37" s="21">
        <f>$P37*Info!$L$118</f>
        <v>0</v>
      </c>
      <c r="T37" s="21">
        <f>IF(D37&gt;0,(IF(D37&gt;Info!$K$137,(Info!$L$132*Info!$J$138)/B37*C37,(Info!$L$131*Info!$J$138)/B37*C37)),0)</f>
        <v>0</v>
      </c>
      <c r="U37" s="13">
        <f t="shared" si="20"/>
        <v>0</v>
      </c>
      <c r="V37" s="12">
        <f t="shared" si="23"/>
        <v>0</v>
      </c>
      <c r="W37" s="5">
        <f t="shared" si="2"/>
        <v>0</v>
      </c>
      <c r="X37" s="21">
        <f>IF($A$120=1,(P37+R37)*Info!$L$133,(P37+R37+AC37)*Info!$L$133)</f>
        <v>0</v>
      </c>
      <c r="Y37" s="12">
        <f t="shared" si="3"/>
        <v>0</v>
      </c>
      <c r="Z37" s="12">
        <f t="shared" si="4"/>
        <v>0</v>
      </c>
      <c r="AA37" s="12">
        <f t="shared" si="5"/>
        <v>0</v>
      </c>
      <c r="AB37">
        <f t="shared" si="21"/>
        <v>0</v>
      </c>
      <c r="AC37" s="54">
        <f t="shared" si="22"/>
        <v>0</v>
      </c>
    </row>
    <row r="38" spans="1:29" ht="12.75">
      <c r="A38" s="64" t="s">
        <v>69</v>
      </c>
      <c r="B38" s="11"/>
      <c r="C38" s="11"/>
      <c r="D38" s="65">
        <f>SUM(D26:D37)</f>
        <v>0</v>
      </c>
      <c r="E38" s="65">
        <f aca="true" t="shared" si="24" ref="E38:M38">SUM(E26:E37)</f>
        <v>0</v>
      </c>
      <c r="F38" s="65">
        <f t="shared" si="24"/>
        <v>0</v>
      </c>
      <c r="G38" s="65">
        <f t="shared" si="24"/>
        <v>0</v>
      </c>
      <c r="H38" s="65">
        <f t="shared" si="24"/>
        <v>0</v>
      </c>
      <c r="I38" s="65">
        <f t="shared" si="24"/>
        <v>0</v>
      </c>
      <c r="J38" s="65">
        <f t="shared" si="24"/>
        <v>0</v>
      </c>
      <c r="K38" s="65">
        <f t="shared" si="24"/>
        <v>0</v>
      </c>
      <c r="L38" s="65">
        <f t="shared" si="24"/>
        <v>0</v>
      </c>
      <c r="M38" s="65">
        <f t="shared" si="24"/>
        <v>0</v>
      </c>
      <c r="N38" s="64" t="s">
        <v>69</v>
      </c>
      <c r="O38" s="11"/>
      <c r="P38" s="65">
        <f aca="true" t="shared" si="25" ref="P38:AA38">SUM(P26:P37)</f>
        <v>0</v>
      </c>
      <c r="Q38" s="65">
        <f t="shared" si="25"/>
        <v>0</v>
      </c>
      <c r="R38" s="65">
        <f t="shared" si="25"/>
        <v>0</v>
      </c>
      <c r="S38" s="65">
        <f t="shared" si="25"/>
        <v>0</v>
      </c>
      <c r="T38" s="65">
        <f t="shared" si="25"/>
        <v>0</v>
      </c>
      <c r="U38" s="65">
        <f t="shared" si="25"/>
        <v>0</v>
      </c>
      <c r="V38" s="65">
        <f t="shared" si="25"/>
        <v>0</v>
      </c>
      <c r="W38" s="65">
        <f t="shared" si="25"/>
        <v>0</v>
      </c>
      <c r="X38" s="65">
        <f t="shared" si="25"/>
        <v>0</v>
      </c>
      <c r="Y38" s="65">
        <f t="shared" si="25"/>
        <v>0</v>
      </c>
      <c r="Z38" s="65">
        <f t="shared" si="25"/>
        <v>0</v>
      </c>
      <c r="AA38" s="65">
        <f t="shared" si="25"/>
        <v>0</v>
      </c>
      <c r="AC38" s="54"/>
    </row>
    <row r="39" spans="1:29" ht="12">
      <c r="A39" s="10">
        <v>43922</v>
      </c>
      <c r="B39" s="11">
        <v>30</v>
      </c>
      <c r="C39" s="11">
        <f>B39-Info!H60</f>
        <v>30</v>
      </c>
      <c r="D39" s="12">
        <f>Info!E60/B39*C39</f>
        <v>0</v>
      </c>
      <c r="E39" s="12">
        <f>IF(Info!E60&gt;Info!$K$138,Info!G60/B39*C39,0)</f>
        <v>0</v>
      </c>
      <c r="F39" s="12">
        <f>IF(E39&gt;0,Info!$K$125/B39*C39,0)</f>
        <v>0</v>
      </c>
      <c r="G39" s="12">
        <f>$D39*Info!$K$118</f>
        <v>0</v>
      </c>
      <c r="H39" s="12">
        <f>IF(D39&gt;0,(IF(D39&gt;Info!$K$137,(Info!$K$132*Info!$J$138)/B39*C39,(Info!$K$131*Info!$J$138)/B39*C39)),0)</f>
        <v>0</v>
      </c>
      <c r="I39" s="13">
        <f aca="true" t="shared" si="26" ref="I39:I48">(D39+G39)*B155</f>
        <v>0</v>
      </c>
      <c r="J39" s="12">
        <f aca="true" t="shared" si="27" ref="J39:J48">D39*$L$4/100</f>
        <v>0</v>
      </c>
      <c r="K39" s="12">
        <f t="shared" si="0"/>
        <v>0</v>
      </c>
      <c r="L39" s="12">
        <f>IF($A$120=1,(D39+F39)*Info!$K$133,(D39+F39+AB39)*Info!$K$133)</f>
        <v>0</v>
      </c>
      <c r="M39" s="12">
        <f t="shared" si="1"/>
        <v>0</v>
      </c>
      <c r="N39" s="10">
        <v>43922</v>
      </c>
      <c r="O39" s="11">
        <f>C39</f>
        <v>30</v>
      </c>
      <c r="P39" s="21">
        <f>VLOOKUP(Info!$E60,Info!$G$113:Info!$H$141,2,FALSE())/B39*C39</f>
        <v>0</v>
      </c>
      <c r="Q39" s="21">
        <f>VLOOKUP(Info!$G60,Info!$K$124:Info!$L$128,2,FALSE())/B39*C39</f>
        <v>0</v>
      </c>
      <c r="R39" s="21">
        <f>IF(Q39&gt;0,Info!$L$125/Print!B39*Print!C39,0)</f>
        <v>0</v>
      </c>
      <c r="S39" s="21">
        <f>$P39*Info!$L$118</f>
        <v>0</v>
      </c>
      <c r="T39" s="21">
        <f>IF(D39&gt;0,(IF(D39&gt;Info!$K$137,(Info!$L$132*Info!$J$138)/B39*C39,(Info!$L$131*Info!$J$138)/B39*C39)),0)</f>
        <v>0</v>
      </c>
      <c r="U39" s="13">
        <f aca="true" t="shared" si="28" ref="U39:U48">(P39+S39+T39)*C155</f>
        <v>0</v>
      </c>
      <c r="V39" s="12">
        <f>P39*$Y$4/100</f>
        <v>0</v>
      </c>
      <c r="W39" s="5">
        <f t="shared" si="2"/>
        <v>0</v>
      </c>
      <c r="X39" s="21">
        <f>IF($A$120=1,(P39+R39)*Info!$L$133,(P39+R39+AC39)*Info!$L$133)</f>
        <v>0</v>
      </c>
      <c r="Y39" s="12">
        <f t="shared" si="3"/>
        <v>0</v>
      </c>
      <c r="Z39" s="12">
        <f t="shared" si="4"/>
        <v>0</v>
      </c>
      <c r="AA39" s="12">
        <f t="shared" si="5"/>
        <v>0</v>
      </c>
      <c r="AB39">
        <f aca="true" t="shared" si="29" ref="AB39:AB48">D39*B155</f>
        <v>0</v>
      </c>
      <c r="AC39" s="54">
        <f aca="true" t="shared" si="30" ref="AC39:AC48">P39*C155</f>
        <v>0</v>
      </c>
    </row>
    <row r="40" spans="1:29" ht="12">
      <c r="A40" s="10">
        <v>43952</v>
      </c>
      <c r="B40" s="11">
        <v>31</v>
      </c>
      <c r="C40" s="11">
        <f>B40-Info!H61</f>
        <v>31</v>
      </c>
      <c r="D40" s="12">
        <f>Info!E61/B40*C40</f>
        <v>0</v>
      </c>
      <c r="E40" s="12">
        <f>IF(Info!E61&gt;Info!$K$138,Info!G61/B40*C40,0)</f>
        <v>0</v>
      </c>
      <c r="F40" s="12">
        <f>IF(E40&gt;0,Info!$K$125/B40*C40,0)</f>
        <v>0</v>
      </c>
      <c r="G40" s="12">
        <f>$D40*Info!$K$118</f>
        <v>0</v>
      </c>
      <c r="H40" s="12">
        <f>IF(D40&gt;0,(IF(D40&gt;Info!$K$137,(Info!$K$132*Info!$J$138)/B40*C40,(Info!$K$131*Info!$J$138)/B40*C40)),0)</f>
        <v>0</v>
      </c>
      <c r="I40" s="13">
        <f t="shared" si="26"/>
        <v>0</v>
      </c>
      <c r="J40" s="12">
        <f t="shared" si="27"/>
        <v>0</v>
      </c>
      <c r="K40" s="12">
        <f t="shared" si="0"/>
        <v>0</v>
      </c>
      <c r="L40" s="12">
        <f>IF($A$120=1,(D40+F40)*Info!$K$133,(D40+F40+AB40)*Info!$K$133)</f>
        <v>0</v>
      </c>
      <c r="M40" s="12">
        <f t="shared" si="1"/>
        <v>0</v>
      </c>
      <c r="N40" s="10">
        <v>43952</v>
      </c>
      <c r="O40" s="11">
        <f>C40</f>
        <v>31</v>
      </c>
      <c r="P40" s="21">
        <f>VLOOKUP(Info!$E61,Info!$G$113:Info!$H$141,2,FALSE())/B40*C40</f>
        <v>0</v>
      </c>
      <c r="Q40" s="21">
        <f>VLOOKUP(Info!$G61,Info!$K$124:Info!$L$128,2,FALSE())/B40*C40</f>
        <v>0</v>
      </c>
      <c r="R40" s="21">
        <f>IF(Q40&gt;0,Info!$L$125/Print!B40*Print!C40,0)</f>
        <v>0</v>
      </c>
      <c r="S40" s="21">
        <f>$P40*Info!$L$118</f>
        <v>0</v>
      </c>
      <c r="T40" s="21">
        <f>IF(D40&gt;0,(IF(D40&gt;Info!$K$137,(Info!$L$132*Info!$J$138)/B40*C40,(Info!$L$131*Info!$J$138)/B40*C40)),0)</f>
        <v>0</v>
      </c>
      <c r="U40" s="13">
        <f t="shared" si="28"/>
        <v>0</v>
      </c>
      <c r="V40" s="12">
        <f aca="true" t="shared" si="31" ref="V40:V48">P40*$Y$4/100</f>
        <v>0</v>
      </c>
      <c r="W40" s="5">
        <f t="shared" si="2"/>
        <v>0</v>
      </c>
      <c r="X40" s="21">
        <f>IF($A$120=1,(P40+R40)*Info!$L$133,(P40+R40+AC40)*Info!$L$133)</f>
        <v>0</v>
      </c>
      <c r="Y40" s="12">
        <f t="shared" si="3"/>
        <v>0</v>
      </c>
      <c r="Z40" s="12">
        <f t="shared" si="4"/>
        <v>0</v>
      </c>
      <c r="AA40" s="12">
        <f t="shared" si="5"/>
        <v>0</v>
      </c>
      <c r="AB40">
        <f t="shared" si="29"/>
        <v>0</v>
      </c>
      <c r="AC40" s="54">
        <f t="shared" si="30"/>
        <v>0</v>
      </c>
    </row>
    <row r="41" spans="1:29" ht="12">
      <c r="A41" s="10">
        <v>43983</v>
      </c>
      <c r="B41" s="11">
        <v>30</v>
      </c>
      <c r="C41" s="11">
        <f>B41-Info!H62</f>
        <v>30</v>
      </c>
      <c r="D41" s="12">
        <f>Info!E62/B41*C41</f>
        <v>0</v>
      </c>
      <c r="E41" s="12">
        <f>IF(Info!E62&gt;Info!$K$138,Info!G62/B41*C41,0)</f>
        <v>0</v>
      </c>
      <c r="F41" s="12">
        <f>IF(E41&gt;0,Info!$K$125/B41*C41,0)</f>
        <v>0</v>
      </c>
      <c r="G41" s="12">
        <f>$D41*Info!$K$118</f>
        <v>0</v>
      </c>
      <c r="H41" s="12">
        <f>IF(D41&gt;0,(IF(D41&gt;Info!$K$137,(Info!$K$132*Info!$J$138)/B41*C41,(Info!$K$131*Info!$J$138)/B41*C41)),0)</f>
        <v>0</v>
      </c>
      <c r="I41" s="13">
        <f t="shared" si="26"/>
        <v>0</v>
      </c>
      <c r="J41" s="12">
        <f t="shared" si="27"/>
        <v>0</v>
      </c>
      <c r="K41" s="12">
        <f t="shared" si="0"/>
        <v>0</v>
      </c>
      <c r="L41" s="12">
        <f>IF($A$120=1,(D41+F41)*Info!$K$133,(D41+F41+AB41)*Info!$K$133)</f>
        <v>0</v>
      </c>
      <c r="M41" s="12">
        <f t="shared" si="1"/>
        <v>0</v>
      </c>
      <c r="N41" s="10">
        <v>43983</v>
      </c>
      <c r="O41" s="11">
        <f>C41</f>
        <v>30</v>
      </c>
      <c r="P41" s="21">
        <f>VLOOKUP(Info!$E62,Info!$G$113:Info!$H$141,2,FALSE())/B41*C41</f>
        <v>0</v>
      </c>
      <c r="Q41" s="21">
        <f>VLOOKUP(Info!$G62,Info!$K$124:Info!$L$128,2,FALSE())/B41*C41</f>
        <v>0</v>
      </c>
      <c r="R41" s="21">
        <f>IF(Q41&gt;0,Info!$L$125/Print!B41*Print!C41,0)</f>
        <v>0</v>
      </c>
      <c r="S41" s="21">
        <f>$P41*Info!$L$118</f>
        <v>0</v>
      </c>
      <c r="T41" s="21">
        <f>IF(D41&gt;0,(IF(D41&gt;Info!$K$137,(Info!$L$132*Info!$J$138)/B41*C41,(Info!$L$131*Info!$J$138)/B41*C41)),0)</f>
        <v>0</v>
      </c>
      <c r="U41" s="13">
        <f t="shared" si="28"/>
        <v>0</v>
      </c>
      <c r="V41" s="12">
        <f t="shared" si="31"/>
        <v>0</v>
      </c>
      <c r="W41" s="5">
        <f t="shared" si="2"/>
        <v>0</v>
      </c>
      <c r="X41" s="21">
        <f>IF($A$120=1,(P41+R41)*Info!$L$133,(P41+R41+AC41)*Info!$L$133)</f>
        <v>0</v>
      </c>
      <c r="Y41" s="12">
        <f t="shared" si="3"/>
        <v>0</v>
      </c>
      <c r="Z41" s="12">
        <f t="shared" si="4"/>
        <v>0</v>
      </c>
      <c r="AA41" s="12">
        <f t="shared" si="5"/>
        <v>0</v>
      </c>
      <c r="AB41">
        <f t="shared" si="29"/>
        <v>0</v>
      </c>
      <c r="AC41" s="54">
        <f t="shared" si="30"/>
        <v>0</v>
      </c>
    </row>
    <row r="42" spans="1:29" ht="12">
      <c r="A42" s="10">
        <v>44013</v>
      </c>
      <c r="B42" s="11">
        <v>31</v>
      </c>
      <c r="C42" s="11">
        <f>B42-Info!H63</f>
        <v>31</v>
      </c>
      <c r="D42" s="12">
        <f>Info!E63/B42*C42</f>
        <v>0</v>
      </c>
      <c r="E42" s="12">
        <f>IF(Info!E63&gt;Info!$K$138,Info!G63/B42*C42,0)</f>
        <v>0</v>
      </c>
      <c r="F42" s="12">
        <f>IF(E42&gt;0,Info!$K$125/B42*C42,0)</f>
        <v>0</v>
      </c>
      <c r="G42" s="12">
        <f>$D42*Info!$K$118</f>
        <v>0</v>
      </c>
      <c r="H42" s="12">
        <f>IF(D42&gt;0,(IF(D42&gt;Info!$K$137,(Info!$K$132*Info!$J$138)/B42*C42,(Info!$K$131*Info!$J$138)/B42*C42)),0)</f>
        <v>0</v>
      </c>
      <c r="I42" s="13">
        <f t="shared" si="26"/>
        <v>0</v>
      </c>
      <c r="J42" s="12">
        <f t="shared" si="27"/>
        <v>0</v>
      </c>
      <c r="K42" s="12">
        <f t="shared" si="0"/>
        <v>0</v>
      </c>
      <c r="L42" s="12">
        <f>IF($A$120=1,(D42+F42)*Info!$K$133,(D42+F42+AB42)*Info!$K$133)</f>
        <v>0</v>
      </c>
      <c r="M42" s="12">
        <f t="shared" si="1"/>
        <v>0</v>
      </c>
      <c r="N42" s="10">
        <v>44013</v>
      </c>
      <c r="O42" s="11">
        <f>C42</f>
        <v>31</v>
      </c>
      <c r="P42" s="21">
        <f>VLOOKUP(Info!$E63,Info!$G$113:Info!$H$141,2,FALSE())/B42*C42</f>
        <v>0</v>
      </c>
      <c r="Q42" s="21">
        <f>VLOOKUP(Info!$G63,Info!$K$124:Info!$L$128,2,FALSE())/B42*C42</f>
        <v>0</v>
      </c>
      <c r="R42" s="21">
        <f>IF(Q42&gt;0,Info!$L$125/Print!B42*Print!C42,0)</f>
        <v>0</v>
      </c>
      <c r="S42" s="21">
        <f>$P42*Info!$L$118</f>
        <v>0</v>
      </c>
      <c r="T42" s="21">
        <f>IF(D42&gt;0,(IF(D42&gt;Info!$K$137,(Info!$L$132*Info!$J$138)/B42*C42,(Info!$L$131*Info!$J$138)/B42*C42)),0)</f>
        <v>0</v>
      </c>
      <c r="U42" s="13">
        <f t="shared" si="28"/>
        <v>0</v>
      </c>
      <c r="V42" s="12">
        <f t="shared" si="31"/>
        <v>0</v>
      </c>
      <c r="W42" s="5">
        <f t="shared" si="2"/>
        <v>0</v>
      </c>
      <c r="X42" s="21">
        <f>IF($A$120=1,(P42+R42)*Info!$L$133,(P42+R42+AC42)*Info!$L$133)</f>
        <v>0</v>
      </c>
      <c r="Y42" s="12">
        <f t="shared" si="3"/>
        <v>0</v>
      </c>
      <c r="Z42" s="12">
        <f t="shared" si="4"/>
        <v>0</v>
      </c>
      <c r="AA42" s="12">
        <f t="shared" si="5"/>
        <v>0</v>
      </c>
      <c r="AB42">
        <f t="shared" si="29"/>
        <v>0</v>
      </c>
      <c r="AC42" s="54">
        <f t="shared" si="30"/>
        <v>0</v>
      </c>
    </row>
    <row r="43" spans="1:29" ht="12">
      <c r="A43" s="10">
        <v>44044</v>
      </c>
      <c r="B43" s="11">
        <v>31</v>
      </c>
      <c r="C43" s="11">
        <f>B43-Info!H64</f>
        <v>31</v>
      </c>
      <c r="D43" s="12">
        <f>Info!E64/B43*C43</f>
        <v>0</v>
      </c>
      <c r="E43" s="12">
        <f>IF(Info!E64&gt;Info!$K$138,Info!G64/B43*C43,0)</f>
        <v>0</v>
      </c>
      <c r="F43" s="12">
        <f>IF(E43&gt;0,Info!$K$125/B43*C43,0)</f>
        <v>0</v>
      </c>
      <c r="G43" s="12">
        <f>$D43*Info!$K$118</f>
        <v>0</v>
      </c>
      <c r="H43" s="12">
        <f>IF(D43&gt;0,(IF(D43&gt;Info!$K$137,(Info!$K$132*Info!$J$138)/B43*C43,(Info!$K$131*Info!$J$138)/B43*C43)),0)</f>
        <v>0</v>
      </c>
      <c r="I43" s="13">
        <f t="shared" si="26"/>
        <v>0</v>
      </c>
      <c r="J43" s="12">
        <f t="shared" si="27"/>
        <v>0</v>
      </c>
      <c r="K43" s="12">
        <f t="shared" si="0"/>
        <v>0</v>
      </c>
      <c r="L43" s="12">
        <f>IF($A$120=1,(D43+F43)*Info!$K$133,(D43+F43+AB43)*Info!$K$133)</f>
        <v>0</v>
      </c>
      <c r="M43" s="12">
        <f t="shared" si="1"/>
        <v>0</v>
      </c>
      <c r="N43" s="10">
        <v>44044</v>
      </c>
      <c r="O43" s="11">
        <f aca="true" t="shared" si="32" ref="O43:O48">C43</f>
        <v>31</v>
      </c>
      <c r="P43" s="21">
        <f>VLOOKUP(Info!$E64,Info!$G$113:Info!$H$141,2,FALSE())/B43*C43</f>
        <v>0</v>
      </c>
      <c r="Q43" s="21">
        <f>VLOOKUP(Info!$G64,Info!$K$124:Info!$L$128,2,FALSE())/B43*C43</f>
        <v>0</v>
      </c>
      <c r="R43" s="21">
        <f>IF(Q43&gt;0,Info!$L$125/Print!B43*Print!C43,0)</f>
        <v>0</v>
      </c>
      <c r="S43" s="21">
        <f>$P43*Info!$L$118</f>
        <v>0</v>
      </c>
      <c r="T43" s="21">
        <f>IF(D43&gt;0,(IF(D43&gt;Info!$K$137,(Info!$L$132*Info!$J$138)/B43*C43,(Info!$L$131*Info!$J$138)/B43*C43)),0)</f>
        <v>0</v>
      </c>
      <c r="U43" s="13">
        <f t="shared" si="28"/>
        <v>0</v>
      </c>
      <c r="V43" s="12">
        <f t="shared" si="31"/>
        <v>0</v>
      </c>
      <c r="W43" s="5">
        <f t="shared" si="2"/>
        <v>0</v>
      </c>
      <c r="X43" s="21">
        <f>IF($A$120=1,(P43+R43)*Info!$L$133,(P43+R43+AC43)*Info!$L$133)</f>
        <v>0</v>
      </c>
      <c r="Y43" s="12">
        <f t="shared" si="3"/>
        <v>0</v>
      </c>
      <c r="Z43" s="12">
        <f t="shared" si="4"/>
        <v>0</v>
      </c>
      <c r="AA43" s="12">
        <f t="shared" si="5"/>
        <v>0</v>
      </c>
      <c r="AB43">
        <f t="shared" si="29"/>
        <v>0</v>
      </c>
      <c r="AC43" s="54">
        <f t="shared" si="30"/>
        <v>0</v>
      </c>
    </row>
    <row r="44" spans="1:29" ht="12">
      <c r="A44" s="10">
        <v>44075</v>
      </c>
      <c r="B44" s="11">
        <v>30</v>
      </c>
      <c r="C44" s="11">
        <f>B44-Info!H65</f>
        <v>30</v>
      </c>
      <c r="D44" s="12">
        <f>Info!E65/B44*C44</f>
        <v>0</v>
      </c>
      <c r="E44" s="12">
        <f>IF(Info!E65&gt;Info!$K$138,Info!G65/B44*C44,0)</f>
        <v>0</v>
      </c>
      <c r="F44" s="12">
        <f>IF(E44&gt;0,Info!$K$125/B44*C44,0)</f>
        <v>0</v>
      </c>
      <c r="G44" s="12">
        <f>$D44*Info!$K$118</f>
        <v>0</v>
      </c>
      <c r="H44" s="12">
        <f>IF(D44&gt;0,(IF(D44&gt;Info!$K$137,(Info!$K$132*Info!$J$138)/B44*C44,(Info!$K$131*Info!$J$138)/B44*C44)),0)</f>
        <v>0</v>
      </c>
      <c r="I44" s="13">
        <f t="shared" si="26"/>
        <v>0</v>
      </c>
      <c r="J44" s="12">
        <f t="shared" si="27"/>
        <v>0</v>
      </c>
      <c r="K44" s="12">
        <f t="shared" si="0"/>
        <v>0</v>
      </c>
      <c r="L44" s="12">
        <f>IF($A$120=1,(D44+F44)*Info!$K$133,(D44+F44+AB44)*Info!$K$133)</f>
        <v>0</v>
      </c>
      <c r="M44" s="12">
        <f t="shared" si="1"/>
        <v>0</v>
      </c>
      <c r="N44" s="10">
        <v>44075</v>
      </c>
      <c r="O44" s="11">
        <f t="shared" si="32"/>
        <v>30</v>
      </c>
      <c r="P44" s="21">
        <f>VLOOKUP(Info!$E65,Info!$G$113:Info!$H$141,2,FALSE())/B44*C44</f>
        <v>0</v>
      </c>
      <c r="Q44" s="21">
        <f>VLOOKUP(Info!$G65,Info!$K$124:Info!$L$128,2,FALSE())/B44*C44</f>
        <v>0</v>
      </c>
      <c r="R44" s="21">
        <f>IF(Q44&gt;0,Info!$L$125/Print!B44*Print!C44,0)</f>
        <v>0</v>
      </c>
      <c r="S44" s="21">
        <f>$P44*Info!$L$118</f>
        <v>0</v>
      </c>
      <c r="T44" s="21">
        <f>IF(D44&gt;0,(IF(D44&gt;Info!$K$137,(Info!$L$132*Info!$J$138)/B44*C44,(Info!$L$131*Info!$J$138)/B44*C44)),0)</f>
        <v>0</v>
      </c>
      <c r="U44" s="13">
        <f t="shared" si="28"/>
        <v>0</v>
      </c>
      <c r="V44" s="12">
        <f t="shared" si="31"/>
        <v>0</v>
      </c>
      <c r="W44" s="5">
        <f t="shared" si="2"/>
        <v>0</v>
      </c>
      <c r="X44" s="21">
        <f>IF($A$120=1,(P44+R44)*Info!$L$133,(P44+R44+AC44)*Info!$L$133)</f>
        <v>0</v>
      </c>
      <c r="Y44" s="12">
        <f t="shared" si="3"/>
        <v>0</v>
      </c>
      <c r="Z44" s="12">
        <f t="shared" si="4"/>
        <v>0</v>
      </c>
      <c r="AA44" s="12">
        <f t="shared" si="5"/>
        <v>0</v>
      </c>
      <c r="AB44">
        <f t="shared" si="29"/>
        <v>0</v>
      </c>
      <c r="AC44" s="54">
        <f t="shared" si="30"/>
        <v>0</v>
      </c>
    </row>
    <row r="45" spans="1:29" ht="12">
      <c r="A45" s="10">
        <v>44105</v>
      </c>
      <c r="B45" s="11">
        <v>31</v>
      </c>
      <c r="C45" s="11">
        <f>B45-Info!H66</f>
        <v>31</v>
      </c>
      <c r="D45" s="12">
        <f>Info!E66/B45*C45</f>
        <v>0</v>
      </c>
      <c r="E45" s="12">
        <f>IF(Info!E66&gt;Info!$K$138,Info!G66/B45*C45,0)</f>
        <v>0</v>
      </c>
      <c r="F45" s="12">
        <f>IF(E45&gt;0,Info!$K$125/B45*C45,0)</f>
        <v>0</v>
      </c>
      <c r="G45" s="12">
        <f>$D45*Info!$K$118</f>
        <v>0</v>
      </c>
      <c r="H45" s="12">
        <f>IF(D45&gt;0,(IF(D45&gt;Info!$K$137,(Info!$K$132*Info!$J$138)/B45*C45,(Info!$K$131*Info!$J$138)/B45*C45)),0)</f>
        <v>0</v>
      </c>
      <c r="I45" s="13">
        <f t="shared" si="26"/>
        <v>0</v>
      </c>
      <c r="J45" s="12">
        <f t="shared" si="27"/>
        <v>0</v>
      </c>
      <c r="K45" s="12">
        <f t="shared" si="0"/>
        <v>0</v>
      </c>
      <c r="L45" s="12">
        <f>IF($A$120=1,(D45+F45)*Info!$K$133,(D45+F45+AB45)*Info!$K$133)</f>
        <v>0</v>
      </c>
      <c r="M45" s="12">
        <f t="shared" si="1"/>
        <v>0</v>
      </c>
      <c r="N45" s="10">
        <v>44105</v>
      </c>
      <c r="O45" s="11">
        <f t="shared" si="32"/>
        <v>31</v>
      </c>
      <c r="P45" s="21">
        <f>VLOOKUP(Info!$E66,Info!$G$113:Info!$H$141,2,FALSE())/B45*C45</f>
        <v>0</v>
      </c>
      <c r="Q45" s="21">
        <f>VLOOKUP(Info!$G66,Info!$K$124:Info!$L$128,2,FALSE())/B45*C45</f>
        <v>0</v>
      </c>
      <c r="R45" s="21">
        <f>IF(Q45&gt;0,Info!$L$125/Print!B45*Print!C45,0)</f>
        <v>0</v>
      </c>
      <c r="S45" s="21">
        <f>$P45*Info!$L$118</f>
        <v>0</v>
      </c>
      <c r="T45" s="21">
        <f>IF(D45&gt;0,(IF(D45&gt;Info!$K$137,(Info!$L$132*Info!$J$138)/B45*C45,(Info!$L$131*Info!$J$138)/B45*C45)),0)</f>
        <v>0</v>
      </c>
      <c r="U45" s="13">
        <f t="shared" si="28"/>
        <v>0</v>
      </c>
      <c r="V45" s="12">
        <f t="shared" si="31"/>
        <v>0</v>
      </c>
      <c r="W45" s="5">
        <f t="shared" si="2"/>
        <v>0</v>
      </c>
      <c r="X45" s="21">
        <f>IF($A$120=1,(P45+R45)*Info!$L$133,(P45+R45+AC45)*Info!$L$133)</f>
        <v>0</v>
      </c>
      <c r="Y45" s="12">
        <f t="shared" si="3"/>
        <v>0</v>
      </c>
      <c r="Z45" s="12">
        <f t="shared" si="4"/>
        <v>0</v>
      </c>
      <c r="AA45" s="12">
        <f t="shared" si="5"/>
        <v>0</v>
      </c>
      <c r="AB45">
        <f t="shared" si="29"/>
        <v>0</v>
      </c>
      <c r="AC45" s="54">
        <f t="shared" si="30"/>
        <v>0</v>
      </c>
    </row>
    <row r="46" spans="1:29" ht="12">
      <c r="A46" s="10">
        <v>44136</v>
      </c>
      <c r="B46" s="11">
        <v>30</v>
      </c>
      <c r="C46" s="11">
        <f>B46-Info!H67</f>
        <v>29</v>
      </c>
      <c r="D46" s="12">
        <f>Info!E67/B46*C46</f>
        <v>0</v>
      </c>
      <c r="E46" s="12">
        <f>IF(Info!E67&gt;Info!$K$138,Info!G67/B46*C46,0)</f>
        <v>0</v>
      </c>
      <c r="F46" s="12">
        <f>IF(E46&gt;0,Info!$K$125/B46*C46,0)</f>
        <v>0</v>
      </c>
      <c r="G46" s="12">
        <f>$D46*Info!$K$118</f>
        <v>0</v>
      </c>
      <c r="H46" s="12">
        <f>IF(D46&gt;0,(IF(D46&gt;Info!$K$137,(Info!$K$132*Info!$J$138)/B46*C46,(Info!$K$131*Info!$J$138)/B46*C46)),0)</f>
        <v>0</v>
      </c>
      <c r="I46" s="13">
        <f t="shared" si="26"/>
        <v>0</v>
      </c>
      <c r="J46" s="12">
        <f t="shared" si="27"/>
        <v>0</v>
      </c>
      <c r="K46" s="12">
        <f t="shared" si="0"/>
        <v>0</v>
      </c>
      <c r="L46" s="12">
        <f>IF($A$120=1,(D46+F46)*Info!$K$133,(D46+F46+AB46)*Info!$K$133)</f>
        <v>0</v>
      </c>
      <c r="M46" s="12">
        <f t="shared" si="1"/>
        <v>0</v>
      </c>
      <c r="N46" s="10">
        <v>44136</v>
      </c>
      <c r="O46" s="11">
        <f t="shared" si="32"/>
        <v>29</v>
      </c>
      <c r="P46" s="21">
        <f>VLOOKUP(Info!$E67,Info!$G$113:Info!$H$141,2,FALSE())/B46*C46</f>
        <v>0</v>
      </c>
      <c r="Q46" s="21">
        <f>VLOOKUP(Info!$G67,Info!$K$124:Info!$L$128,2,FALSE())/B46*C46</f>
        <v>0</v>
      </c>
      <c r="R46" s="21">
        <f>IF(Q46&gt;0,Info!$L$125/Print!B46*Print!C46,0)</f>
        <v>0</v>
      </c>
      <c r="S46" s="21">
        <f>$P46*Info!$L$118</f>
        <v>0</v>
      </c>
      <c r="T46" s="21">
        <f>IF(D46&gt;0,(IF(D46&gt;Info!$K$137,(Info!$L$132*Info!$J$138)/B46*C46,(Info!$L$131*Info!$J$138)/B46*C46)),0)</f>
        <v>0</v>
      </c>
      <c r="U46" s="13">
        <f t="shared" si="28"/>
        <v>0</v>
      </c>
      <c r="V46" s="12">
        <f t="shared" si="31"/>
        <v>0</v>
      </c>
      <c r="W46" s="5">
        <f t="shared" si="2"/>
        <v>0</v>
      </c>
      <c r="X46" s="21">
        <f>IF($A$120=1,(P46+R46)*Info!$L$133,(P46+R46+AC46)*Info!$L$133)</f>
        <v>0</v>
      </c>
      <c r="Y46" s="12">
        <f t="shared" si="3"/>
        <v>0</v>
      </c>
      <c r="Z46" s="12">
        <f t="shared" si="4"/>
        <v>0</v>
      </c>
      <c r="AA46" s="12">
        <f t="shared" si="5"/>
        <v>0</v>
      </c>
      <c r="AB46">
        <f t="shared" si="29"/>
        <v>0</v>
      </c>
      <c r="AC46" s="54">
        <f t="shared" si="30"/>
        <v>0</v>
      </c>
    </row>
    <row r="47" spans="1:29" ht="12">
      <c r="A47" s="10">
        <v>44166</v>
      </c>
      <c r="B47" s="11">
        <v>31</v>
      </c>
      <c r="C47" s="11">
        <f>B47-Info!H68</f>
        <v>31</v>
      </c>
      <c r="D47" s="12">
        <f>Info!E68/B47*C47</f>
        <v>0</v>
      </c>
      <c r="E47" s="12">
        <f>IF(Info!E68&gt;Info!$K$138,Info!G68/B47*C47,0)</f>
        <v>0</v>
      </c>
      <c r="F47" s="12">
        <f>IF(E47&gt;0,Info!$K$125/B47*C47,0)</f>
        <v>0</v>
      </c>
      <c r="G47" s="12">
        <f>$D47*Info!$K$118</f>
        <v>0</v>
      </c>
      <c r="H47" s="12">
        <f>IF(D47&gt;0,(IF(D47&gt;Info!$K$137,(Info!$K$132*Info!$J$138)/B47*C47,(Info!$K$131*Info!$J$138)/B47*C47)),0)</f>
        <v>0</v>
      </c>
      <c r="I47" s="13">
        <f t="shared" si="26"/>
        <v>0</v>
      </c>
      <c r="J47" s="12">
        <f t="shared" si="27"/>
        <v>0</v>
      </c>
      <c r="K47" s="12">
        <f t="shared" si="0"/>
        <v>0</v>
      </c>
      <c r="L47" s="12">
        <f>IF($A$120=1,(D47+F47)*Info!$K$133,(D47+F47+AB47)*Info!$K$133)</f>
        <v>0</v>
      </c>
      <c r="M47" s="12">
        <f t="shared" si="1"/>
        <v>0</v>
      </c>
      <c r="N47" s="10">
        <v>44166</v>
      </c>
      <c r="O47" s="11">
        <f t="shared" si="32"/>
        <v>31</v>
      </c>
      <c r="P47" s="21">
        <f>VLOOKUP(Info!$E68,Info!$G$113:Info!$H$141,2,FALSE())/B47*C47</f>
        <v>0</v>
      </c>
      <c r="Q47" s="21">
        <f>VLOOKUP(Info!$G68,Info!$K$124:Info!$L$128,2,FALSE())/B47*C47</f>
        <v>0</v>
      </c>
      <c r="R47" s="21">
        <f>IF(Q47&gt;0,Info!$L$125/Print!B47*Print!C47,0)</f>
        <v>0</v>
      </c>
      <c r="S47" s="21">
        <f>$P47*Info!$L$118</f>
        <v>0</v>
      </c>
      <c r="T47" s="21">
        <f>IF(D47&gt;0,(IF(D47&gt;Info!$K$137,(Info!$L$132*Info!$J$138)/B47*C47,(Info!$L$131*Info!$J$138)/B47*C47)),0)</f>
        <v>0</v>
      </c>
      <c r="U47" s="13">
        <f t="shared" si="28"/>
        <v>0</v>
      </c>
      <c r="V47" s="12">
        <f t="shared" si="31"/>
        <v>0</v>
      </c>
      <c r="W47" s="5">
        <f t="shared" si="2"/>
        <v>0</v>
      </c>
      <c r="X47" s="21">
        <f>IF($A$120=1,(P47+R47)*Info!$L$133,(P47+R47+AC47)*Info!$L$133)</f>
        <v>0</v>
      </c>
      <c r="Y47" s="12">
        <f t="shared" si="3"/>
        <v>0</v>
      </c>
      <c r="Z47" s="12">
        <f t="shared" si="4"/>
        <v>0</v>
      </c>
      <c r="AA47" s="12">
        <f t="shared" si="5"/>
        <v>0</v>
      </c>
      <c r="AB47">
        <f t="shared" si="29"/>
        <v>0</v>
      </c>
      <c r="AC47" s="54">
        <f t="shared" si="30"/>
        <v>0</v>
      </c>
    </row>
    <row r="48" spans="1:29" ht="12">
      <c r="A48" s="10">
        <v>44197</v>
      </c>
      <c r="B48" s="11">
        <v>31</v>
      </c>
      <c r="C48" s="11">
        <f>B48-Info!H69</f>
        <v>31</v>
      </c>
      <c r="D48" s="12">
        <f>Info!E69/B48*C48</f>
        <v>0</v>
      </c>
      <c r="E48" s="12">
        <f>IF(Info!E69&gt;Info!$K$138,Info!G69/B48*C48,0)</f>
        <v>0</v>
      </c>
      <c r="F48" s="12">
        <f>IF(E48&gt;0,Info!$K$125/B48*C48,0)</f>
        <v>0</v>
      </c>
      <c r="G48" s="12">
        <f>$D48*Info!$K$118</f>
        <v>0</v>
      </c>
      <c r="H48" s="12">
        <f>IF(D48&gt;0,(IF(D48&gt;Info!$K$137,(Info!$K$132*Info!$J$138)/B48*C48,(Info!$K$131*Info!$J$138)/B48*C48)),0)</f>
        <v>0</v>
      </c>
      <c r="I48" s="13">
        <f t="shared" si="26"/>
        <v>0</v>
      </c>
      <c r="J48" s="12">
        <f t="shared" si="27"/>
        <v>0</v>
      </c>
      <c r="K48" s="12">
        <f t="shared" si="0"/>
        <v>0</v>
      </c>
      <c r="L48" s="12">
        <f>IF($A$120=1,(D48+F48)*Info!$K$133,(D48+F48+AB48)*Info!$K$133)</f>
        <v>0</v>
      </c>
      <c r="M48" s="12">
        <f t="shared" si="1"/>
        <v>0</v>
      </c>
      <c r="N48" s="10">
        <v>44197</v>
      </c>
      <c r="O48" s="11">
        <f t="shared" si="32"/>
        <v>31</v>
      </c>
      <c r="P48" s="21">
        <f>VLOOKUP(Info!$E69,Info!$G$113:Info!$H$141,2,FALSE())/B48*C48</f>
        <v>0</v>
      </c>
      <c r="Q48" s="21">
        <f>VLOOKUP(Info!$G69,Info!$K$124:Info!$L$128,2,FALSE())/B48*C48</f>
        <v>0</v>
      </c>
      <c r="R48" s="21">
        <f>IF(Q48&gt;0,Info!$L$125/Print!B48*Print!C48,0)</f>
        <v>0</v>
      </c>
      <c r="S48" s="21">
        <f>$P48*Info!$L$118</f>
        <v>0</v>
      </c>
      <c r="T48" s="21">
        <f>IF(D48&gt;0,(IF(D48&gt;Info!$K$137,(Info!$L$132*Info!$J$138)/B48*C48,(Info!$L$131*Info!$J$138)/B48*C48)),0)</f>
        <v>0</v>
      </c>
      <c r="U48" s="13">
        <f t="shared" si="28"/>
        <v>0</v>
      </c>
      <c r="V48" s="12">
        <f t="shared" si="31"/>
        <v>0</v>
      </c>
      <c r="W48" s="5">
        <f t="shared" si="2"/>
        <v>0</v>
      </c>
      <c r="X48" s="21">
        <f>IF($A$120=1,(P48+R48)*Info!$L$133,(P48+R48+AC48)*Info!$L$133)</f>
        <v>0</v>
      </c>
      <c r="Y48" s="12">
        <f t="shared" si="3"/>
        <v>0</v>
      </c>
      <c r="Z48" s="12">
        <f t="shared" si="4"/>
        <v>0</v>
      </c>
      <c r="AA48" s="12">
        <f t="shared" si="5"/>
        <v>0</v>
      </c>
      <c r="AB48">
        <f t="shared" si="29"/>
        <v>0</v>
      </c>
      <c r="AC48" s="54">
        <f t="shared" si="30"/>
        <v>0</v>
      </c>
    </row>
    <row r="49" spans="1:29" ht="12.75">
      <c r="A49" s="64" t="s">
        <v>70</v>
      </c>
      <c r="B49" s="11"/>
      <c r="C49" s="59"/>
      <c r="D49" s="65">
        <f>SUM(D39:D48)</f>
        <v>0</v>
      </c>
      <c r="E49" s="65">
        <f aca="true" t="shared" si="33" ref="E49:M49">SUM(E39:E48)</f>
        <v>0</v>
      </c>
      <c r="F49" s="65">
        <f t="shared" si="33"/>
        <v>0</v>
      </c>
      <c r="G49" s="65">
        <f t="shared" si="33"/>
        <v>0</v>
      </c>
      <c r="H49" s="65">
        <f t="shared" si="33"/>
        <v>0</v>
      </c>
      <c r="I49" s="65">
        <f t="shared" si="33"/>
        <v>0</v>
      </c>
      <c r="J49" s="65">
        <f t="shared" si="33"/>
        <v>0</v>
      </c>
      <c r="K49" s="65">
        <f t="shared" si="33"/>
        <v>0</v>
      </c>
      <c r="L49" s="65">
        <f t="shared" si="33"/>
        <v>0</v>
      </c>
      <c r="M49" s="65">
        <f t="shared" si="33"/>
        <v>0</v>
      </c>
      <c r="N49" s="64" t="s">
        <v>70</v>
      </c>
      <c r="O49" s="59"/>
      <c r="P49" s="65">
        <f aca="true" t="shared" si="34" ref="P49:AA49">SUM(P39:P48)</f>
        <v>0</v>
      </c>
      <c r="Q49" s="65">
        <f t="shared" si="34"/>
        <v>0</v>
      </c>
      <c r="R49" s="65">
        <f t="shared" si="34"/>
        <v>0</v>
      </c>
      <c r="S49" s="65">
        <f t="shared" si="34"/>
        <v>0</v>
      </c>
      <c r="T49" s="65">
        <f t="shared" si="34"/>
        <v>0</v>
      </c>
      <c r="U49" s="65">
        <f t="shared" si="34"/>
        <v>0</v>
      </c>
      <c r="V49" s="65">
        <f t="shared" si="34"/>
        <v>0</v>
      </c>
      <c r="W49" s="65">
        <f t="shared" si="34"/>
        <v>0</v>
      </c>
      <c r="X49" s="65">
        <f t="shared" si="34"/>
        <v>0</v>
      </c>
      <c r="Y49" s="65">
        <f t="shared" si="34"/>
        <v>0</v>
      </c>
      <c r="Z49" s="65">
        <f t="shared" si="34"/>
        <v>0</v>
      </c>
      <c r="AA49" s="65">
        <f t="shared" si="34"/>
        <v>0</v>
      </c>
      <c r="AC49" s="54"/>
    </row>
    <row r="50" spans="1:27" ht="12.75">
      <c r="A50" s="44" t="s">
        <v>39</v>
      </c>
      <c r="B50" s="44"/>
      <c r="C50" s="53"/>
      <c r="D50" s="45">
        <f>D12+D25+D38+D49</f>
        <v>0</v>
      </c>
      <c r="E50" s="45">
        <f aca="true" t="shared" si="35" ref="E50:M50">E12+E25+E38+E49</f>
        <v>0</v>
      </c>
      <c r="F50" s="45">
        <f t="shared" si="35"/>
        <v>0</v>
      </c>
      <c r="G50" s="45">
        <f t="shared" si="35"/>
        <v>0</v>
      </c>
      <c r="H50" s="45">
        <f t="shared" si="35"/>
        <v>0</v>
      </c>
      <c r="I50" s="45">
        <f t="shared" si="35"/>
        <v>0</v>
      </c>
      <c r="J50" s="45">
        <f t="shared" si="35"/>
        <v>0</v>
      </c>
      <c r="K50" s="45">
        <f t="shared" si="35"/>
        <v>0</v>
      </c>
      <c r="L50" s="45">
        <f t="shared" si="35"/>
        <v>0</v>
      </c>
      <c r="M50" s="45">
        <f t="shared" si="35"/>
        <v>0</v>
      </c>
      <c r="N50" s="44" t="s">
        <v>39</v>
      </c>
      <c r="O50" s="53"/>
      <c r="P50" s="45">
        <f aca="true" t="shared" si="36" ref="P50:AA50">P12+P25+P38+P49</f>
        <v>0</v>
      </c>
      <c r="Q50" s="45">
        <f t="shared" si="36"/>
        <v>0</v>
      </c>
      <c r="R50" s="45">
        <f t="shared" si="36"/>
        <v>0</v>
      </c>
      <c r="S50" s="45">
        <f t="shared" si="36"/>
        <v>0</v>
      </c>
      <c r="T50" s="45">
        <f t="shared" si="36"/>
        <v>0</v>
      </c>
      <c r="U50" s="45">
        <f t="shared" si="36"/>
        <v>0</v>
      </c>
      <c r="V50" s="45">
        <f t="shared" si="36"/>
        <v>0</v>
      </c>
      <c r="W50" s="45">
        <f t="shared" si="36"/>
        <v>0</v>
      </c>
      <c r="X50" s="45">
        <f t="shared" si="36"/>
        <v>0</v>
      </c>
      <c r="Y50" s="45">
        <f t="shared" si="36"/>
        <v>0</v>
      </c>
      <c r="Z50" s="45">
        <f t="shared" si="36"/>
        <v>0</v>
      </c>
      <c r="AA50" s="45">
        <f t="shared" si="36"/>
        <v>0</v>
      </c>
    </row>
    <row r="113" spans="1:4" ht="12.75" hidden="1">
      <c r="A113" s="14" t="s">
        <v>16</v>
      </c>
      <c r="B113" s="14"/>
      <c r="C113" s="14" t="s">
        <v>43</v>
      </c>
      <c r="D113" s="14" t="s">
        <v>57</v>
      </c>
    </row>
    <row r="114" spans="1:9" ht="12.75" hidden="1">
      <c r="A114" s="1" t="s">
        <v>37</v>
      </c>
      <c r="B114" s="1"/>
      <c r="C114" s="6">
        <v>10</v>
      </c>
      <c r="D114" s="6">
        <v>10.25</v>
      </c>
      <c r="I114" s="17"/>
    </row>
    <row r="115" spans="1:9" ht="12" hidden="1">
      <c r="A115" s="1" t="s">
        <v>38</v>
      </c>
      <c r="B115" s="1"/>
      <c r="C115" s="6">
        <v>9</v>
      </c>
      <c r="D115" s="6">
        <v>10.25</v>
      </c>
      <c r="I115" s="28"/>
    </row>
    <row r="116" spans="1:9" ht="12" hidden="1">
      <c r="A116" s="1" t="s">
        <v>63</v>
      </c>
      <c r="B116" s="1"/>
      <c r="C116" s="6">
        <v>7.5</v>
      </c>
      <c r="D116" s="6">
        <v>10.25</v>
      </c>
      <c r="I116" s="28"/>
    </row>
    <row r="117" spans="1:9" ht="12" hidden="1">
      <c r="A117" s="50"/>
      <c r="B117" s="1"/>
      <c r="C117" s="6"/>
      <c r="D117" s="6"/>
      <c r="I117" s="28"/>
    </row>
    <row r="118" spans="1:4" ht="12" hidden="1">
      <c r="A118" s="46"/>
      <c r="B118" s="46"/>
      <c r="C118" s="16"/>
      <c r="D118" s="16"/>
    </row>
    <row r="119" ht="12" hidden="1">
      <c r="A119" t="str">
        <f>Info!$F$27</f>
        <v>Above 45 Lakhs</v>
      </c>
    </row>
    <row r="120" ht="12" hidden="1">
      <c r="A120">
        <f>IF(Info!$F$28="Pension",1,IF(Info!$F$28="NPS",2,0))</f>
        <v>1</v>
      </c>
    </row>
    <row r="121" spans="1:10" ht="12.75" hidden="1">
      <c r="A121" s="17"/>
      <c r="B121" s="17"/>
      <c r="C121" s="17"/>
      <c r="D121" s="17"/>
      <c r="E121" s="17"/>
      <c r="F121" s="17"/>
      <c r="G121" s="17"/>
      <c r="H121" s="17"/>
      <c r="I121" s="17"/>
      <c r="J121" s="17"/>
    </row>
    <row r="122" spans="1:10" ht="12" hidden="1">
      <c r="A122" s="46"/>
      <c r="B122" s="29"/>
      <c r="C122" s="16"/>
      <c r="D122" s="16"/>
      <c r="E122" s="29"/>
      <c r="F122" s="29"/>
      <c r="G122" s="29"/>
      <c r="H122" s="29"/>
      <c r="I122" s="16"/>
      <c r="J122" s="16"/>
    </row>
    <row r="123" spans="1:10" ht="12" hidden="1">
      <c r="A123" s="46"/>
      <c r="B123" s="29"/>
      <c r="C123" s="16"/>
      <c r="D123" s="16"/>
      <c r="E123" s="29"/>
      <c r="F123" s="29"/>
      <c r="G123" s="29"/>
      <c r="H123" s="29"/>
      <c r="I123" s="16"/>
      <c r="J123" s="16"/>
    </row>
    <row r="124" spans="1:10" ht="12" hidden="1">
      <c r="A124" s="46"/>
      <c r="B124" s="16"/>
      <c r="C124" s="16"/>
      <c r="D124" s="16"/>
      <c r="E124" s="16"/>
      <c r="F124" s="16"/>
      <c r="G124" s="16"/>
      <c r="H124" s="16"/>
      <c r="I124" s="16"/>
      <c r="J124" s="16"/>
    </row>
    <row r="125" spans="1:10" ht="12.75" hidden="1">
      <c r="A125" s="15" t="s">
        <v>4</v>
      </c>
      <c r="B125" s="2" t="s">
        <v>46</v>
      </c>
      <c r="C125" s="2" t="s">
        <v>62</v>
      </c>
      <c r="D125" s="51"/>
      <c r="E125" s="30"/>
      <c r="F125" s="30"/>
      <c r="G125" s="30"/>
      <c r="H125" s="30"/>
      <c r="I125" s="30"/>
      <c r="J125" s="30"/>
    </row>
    <row r="126" spans="1:10" ht="12" hidden="1">
      <c r="A126" s="10">
        <v>43040</v>
      </c>
      <c r="B126" s="20">
        <v>0.516</v>
      </c>
      <c r="C126" s="20">
        <v>0.026600000000000006</v>
      </c>
      <c r="D126" s="31"/>
      <c r="E126" s="16"/>
      <c r="F126" s="16"/>
      <c r="G126" s="16"/>
      <c r="H126" s="16"/>
      <c r="I126" s="29"/>
      <c r="J126" s="16"/>
    </row>
    <row r="127" spans="1:10" ht="12" hidden="1">
      <c r="A127" s="10">
        <v>43070</v>
      </c>
      <c r="B127" s="20">
        <v>0.516</v>
      </c>
      <c r="C127" s="20">
        <v>0.026600000000000006</v>
      </c>
      <c r="D127" s="31"/>
      <c r="E127" s="16"/>
      <c r="F127" s="16"/>
      <c r="G127" s="16"/>
      <c r="H127" s="16"/>
      <c r="I127" s="29"/>
      <c r="J127" s="16"/>
    </row>
    <row r="128" spans="1:10" ht="12" hidden="1">
      <c r="A128" s="10">
        <v>43101</v>
      </c>
      <c r="B128" s="20">
        <v>0.516</v>
      </c>
      <c r="C128" s="20">
        <v>0.026600000000000006</v>
      </c>
      <c r="D128" s="31"/>
      <c r="E128" s="16"/>
      <c r="F128" s="16"/>
      <c r="G128" s="16"/>
      <c r="H128" s="16"/>
      <c r="I128" s="29"/>
      <c r="J128" s="16"/>
    </row>
    <row r="129" spans="1:10" ht="12" hidden="1">
      <c r="A129" s="10">
        <v>43132</v>
      </c>
      <c r="B129" s="20">
        <v>0.527</v>
      </c>
      <c r="C129" s="20">
        <v>0.034300000000000004</v>
      </c>
      <c r="D129" s="31"/>
      <c r="E129" s="16"/>
      <c r="F129" s="16"/>
      <c r="G129" s="16"/>
      <c r="H129" s="16"/>
      <c r="I129" s="29"/>
      <c r="J129" s="16"/>
    </row>
    <row r="130" spans="1:10" ht="12" hidden="1">
      <c r="A130" s="10">
        <v>43160</v>
      </c>
      <c r="B130" s="20">
        <v>0.527</v>
      </c>
      <c r="C130" s="20">
        <v>0.034300000000000004</v>
      </c>
      <c r="D130" s="31"/>
      <c r="E130" s="16"/>
      <c r="F130" s="16"/>
      <c r="G130" s="16"/>
      <c r="H130" s="16"/>
      <c r="I130" s="29"/>
      <c r="J130" s="16"/>
    </row>
    <row r="131" spans="1:10" ht="12" hidden="1">
      <c r="A131" s="10">
        <v>43191</v>
      </c>
      <c r="B131" s="20">
        <v>0.527</v>
      </c>
      <c r="C131" s="20">
        <v>0.034300000000000004</v>
      </c>
      <c r="D131" s="31"/>
      <c r="E131" s="16"/>
      <c r="F131" s="16"/>
      <c r="G131" s="16"/>
      <c r="H131" s="16"/>
      <c r="I131" s="29"/>
      <c r="J131" s="16"/>
    </row>
    <row r="132" spans="1:10" ht="12" hidden="1">
      <c r="A132" s="10">
        <v>43221</v>
      </c>
      <c r="B132" s="20">
        <v>0.529</v>
      </c>
      <c r="C132" s="20">
        <v>0.0357</v>
      </c>
      <c r="D132" s="31"/>
      <c r="E132" s="16"/>
      <c r="F132" s="16"/>
      <c r="G132" s="16"/>
      <c r="H132" s="16"/>
      <c r="I132" s="29"/>
      <c r="J132" s="16"/>
    </row>
    <row r="133" spans="1:10" ht="12" hidden="1">
      <c r="A133" s="10">
        <v>43252</v>
      </c>
      <c r="B133" s="20">
        <v>0.529</v>
      </c>
      <c r="C133" s="20">
        <v>0.0357</v>
      </c>
      <c r="D133" s="31"/>
      <c r="E133" s="16"/>
      <c r="F133" s="16"/>
      <c r="G133" s="16"/>
      <c r="H133" s="16"/>
      <c r="I133" s="29"/>
      <c r="J133" s="16"/>
    </row>
    <row r="134" spans="1:10" ht="12" hidden="1">
      <c r="A134" s="10">
        <v>43282</v>
      </c>
      <c r="B134" s="20">
        <v>0.529</v>
      </c>
      <c r="C134" s="20">
        <v>0.0357</v>
      </c>
      <c r="D134" s="31"/>
      <c r="E134" s="16"/>
      <c r="F134" s="16"/>
      <c r="G134" s="16"/>
      <c r="H134" s="16"/>
      <c r="I134" s="29"/>
      <c r="J134" s="16"/>
    </row>
    <row r="135" spans="1:10" ht="12" hidden="1">
      <c r="A135" s="10">
        <v>43313</v>
      </c>
      <c r="B135" s="20">
        <v>0.541</v>
      </c>
      <c r="C135" s="20">
        <v>0.04410000000000001</v>
      </c>
      <c r="D135" s="31"/>
      <c r="E135" s="16"/>
      <c r="F135" s="16"/>
      <c r="G135" s="16"/>
      <c r="H135" s="16"/>
      <c r="I135" s="29"/>
      <c r="J135" s="16"/>
    </row>
    <row r="136" spans="1:10" ht="12" hidden="1">
      <c r="A136" s="10">
        <v>43344</v>
      </c>
      <c r="B136" s="20">
        <v>0.541</v>
      </c>
      <c r="C136" s="20">
        <v>0.04410000000000001</v>
      </c>
      <c r="D136" s="31"/>
      <c r="E136" s="16"/>
      <c r="F136" s="16"/>
      <c r="G136" s="16"/>
      <c r="H136" s="16"/>
      <c r="I136" s="29"/>
      <c r="J136" s="16"/>
    </row>
    <row r="137" spans="1:10" ht="12" hidden="1">
      <c r="A137" s="10">
        <v>43374</v>
      </c>
      <c r="B137" s="20">
        <v>0.541</v>
      </c>
      <c r="C137" s="20">
        <v>0.04410000000000001</v>
      </c>
      <c r="D137" s="31"/>
      <c r="E137" s="16"/>
      <c r="F137" s="16"/>
      <c r="G137" s="16"/>
      <c r="H137" s="16"/>
      <c r="I137" s="29"/>
      <c r="J137" s="16"/>
    </row>
    <row r="138" spans="1:10" ht="12" hidden="1">
      <c r="A138" s="10">
        <v>43405</v>
      </c>
      <c r="B138" s="20">
        <v>0.607</v>
      </c>
      <c r="C138" s="20">
        <v>0.09030000000000002</v>
      </c>
      <c r="D138" s="31"/>
      <c r="E138" s="16"/>
      <c r="F138" s="16"/>
      <c r="G138" s="16"/>
      <c r="H138" s="16"/>
      <c r="I138" s="29"/>
      <c r="J138" s="16"/>
    </row>
    <row r="139" spans="1:10" ht="12" hidden="1">
      <c r="A139" s="10">
        <v>43435</v>
      </c>
      <c r="B139" s="20">
        <v>0.607</v>
      </c>
      <c r="C139" s="20">
        <v>0.09030000000000002</v>
      </c>
      <c r="D139" s="31"/>
      <c r="E139" s="16"/>
      <c r="F139" s="16"/>
      <c r="G139" s="16"/>
      <c r="H139" s="16"/>
      <c r="I139" s="29"/>
      <c r="J139" s="16"/>
    </row>
    <row r="140" spans="1:10" ht="12" hidden="1">
      <c r="A140" s="10">
        <v>43466</v>
      </c>
      <c r="B140" s="20">
        <v>0.607</v>
      </c>
      <c r="C140" s="20">
        <v>0.09030000000000002</v>
      </c>
      <c r="D140" s="31"/>
      <c r="E140" s="16"/>
      <c r="F140" s="16"/>
      <c r="G140" s="16"/>
      <c r="H140" s="16"/>
      <c r="I140" s="29"/>
      <c r="J140" s="16"/>
    </row>
    <row r="141" spans="1:10" ht="12" hidden="1">
      <c r="A141" s="10">
        <v>43497</v>
      </c>
      <c r="B141" s="20">
        <v>0.611</v>
      </c>
      <c r="C141" s="20">
        <v>0.09310000000000002</v>
      </c>
      <c r="D141" s="31"/>
      <c r="E141" s="16"/>
      <c r="F141" s="16"/>
      <c r="G141" s="16"/>
      <c r="H141" s="16"/>
      <c r="I141" s="29"/>
      <c r="J141" s="16"/>
    </row>
    <row r="142" spans="1:10" ht="12" hidden="1">
      <c r="A142" s="10">
        <v>43525</v>
      </c>
      <c r="B142" s="20">
        <v>0.611</v>
      </c>
      <c r="C142" s="20">
        <v>0.09310000000000002</v>
      </c>
      <c r="D142" s="31"/>
      <c r="E142" s="16"/>
      <c r="F142" s="16"/>
      <c r="G142" s="16"/>
      <c r="H142" s="16"/>
      <c r="I142" s="29"/>
      <c r="J142" s="16"/>
    </row>
    <row r="143" spans="1:10" ht="12" hidden="1">
      <c r="A143" s="10">
        <v>43556</v>
      </c>
      <c r="B143" s="20">
        <v>0.611</v>
      </c>
      <c r="C143" s="20">
        <v>0.09310000000000002</v>
      </c>
      <c r="D143" s="31"/>
      <c r="E143" s="16"/>
      <c r="F143" s="16"/>
      <c r="G143" s="16"/>
      <c r="H143" s="16"/>
      <c r="I143" s="29"/>
      <c r="J143" s="16"/>
    </row>
    <row r="144" spans="1:10" ht="12" hidden="1">
      <c r="A144" s="10">
        <v>43586</v>
      </c>
      <c r="B144" s="20">
        <v>0.645</v>
      </c>
      <c r="C144" s="20">
        <v>0.11690000000000002</v>
      </c>
      <c r="D144" s="31"/>
      <c r="E144" s="16"/>
      <c r="F144" s="16"/>
      <c r="G144" s="16"/>
      <c r="H144" s="16"/>
      <c r="I144" s="29"/>
      <c r="J144" s="16"/>
    </row>
    <row r="145" spans="1:10" ht="12" hidden="1">
      <c r="A145" s="10">
        <v>43617</v>
      </c>
      <c r="B145" s="20">
        <v>0.645</v>
      </c>
      <c r="C145" s="20">
        <v>0.11690000000000002</v>
      </c>
      <c r="D145" s="31"/>
      <c r="E145" s="16"/>
      <c r="F145" s="16"/>
      <c r="G145" s="16"/>
      <c r="H145" s="16"/>
      <c r="I145" s="29"/>
      <c r="J145" s="16"/>
    </row>
    <row r="146" spans="1:10" ht="12" hidden="1">
      <c r="A146" s="10">
        <v>43647</v>
      </c>
      <c r="B146" s="20">
        <v>0.645</v>
      </c>
      <c r="C146" s="20">
        <v>0.11690000000000002</v>
      </c>
      <c r="D146" s="31"/>
      <c r="E146" s="16"/>
      <c r="F146" s="16"/>
      <c r="G146" s="16"/>
      <c r="H146" s="16"/>
      <c r="I146" s="29"/>
      <c r="J146" s="16"/>
    </row>
    <row r="147" spans="1:10" ht="12" hidden="1">
      <c r="A147" s="10">
        <v>43678</v>
      </c>
      <c r="B147" s="20">
        <v>0.681</v>
      </c>
      <c r="C147" s="20">
        <v>0.14210000000000003</v>
      </c>
      <c r="D147" s="31"/>
      <c r="E147" s="16"/>
      <c r="F147" s="16"/>
      <c r="G147" s="16"/>
      <c r="H147" s="16"/>
      <c r="I147" s="29"/>
      <c r="J147" s="16"/>
    </row>
    <row r="148" spans="1:10" ht="12" hidden="1">
      <c r="A148" s="10">
        <v>43709</v>
      </c>
      <c r="B148" s="20">
        <v>0.681</v>
      </c>
      <c r="C148" s="20">
        <v>0.14210000000000003</v>
      </c>
      <c r="D148" s="31"/>
      <c r="E148" s="16"/>
      <c r="F148" s="16"/>
      <c r="G148" s="16"/>
      <c r="H148" s="16"/>
      <c r="I148" s="29"/>
      <c r="J148" s="16"/>
    </row>
    <row r="149" spans="1:10" ht="12" hidden="1">
      <c r="A149" s="10">
        <v>43739</v>
      </c>
      <c r="B149" s="20">
        <v>0.681</v>
      </c>
      <c r="C149" s="20">
        <v>0.14210000000000003</v>
      </c>
      <c r="D149" s="31"/>
      <c r="E149" s="16"/>
      <c r="F149" s="16"/>
      <c r="G149" s="16"/>
      <c r="H149" s="16"/>
      <c r="I149" s="29"/>
      <c r="J149" s="16"/>
    </row>
    <row r="150" spans="1:10" ht="12" hidden="1">
      <c r="A150" s="10">
        <v>43770</v>
      </c>
      <c r="B150" s="20">
        <v>0.717</v>
      </c>
      <c r="C150" s="20">
        <v>0.16730000000000003</v>
      </c>
      <c r="D150" s="31"/>
      <c r="E150" s="16"/>
      <c r="F150" s="16"/>
      <c r="G150" s="16"/>
      <c r="H150" s="16"/>
      <c r="I150" s="29"/>
      <c r="J150" s="16"/>
    </row>
    <row r="151" spans="1:10" ht="12" hidden="1">
      <c r="A151" s="10">
        <v>43800</v>
      </c>
      <c r="B151" s="20">
        <v>0.717</v>
      </c>
      <c r="C151" s="20">
        <v>0.16730000000000003</v>
      </c>
      <c r="D151" s="31"/>
      <c r="E151" s="16"/>
      <c r="F151" s="16"/>
      <c r="G151" s="16"/>
      <c r="H151" s="16"/>
      <c r="I151" s="29"/>
      <c r="J151" s="16"/>
    </row>
    <row r="152" spans="1:10" ht="12" hidden="1">
      <c r="A152" s="10">
        <v>43831</v>
      </c>
      <c r="B152" s="20">
        <v>0.717</v>
      </c>
      <c r="C152" s="20">
        <v>0.16730000000000003</v>
      </c>
      <c r="D152" s="31"/>
      <c r="E152" s="16"/>
      <c r="F152" s="16"/>
      <c r="G152" s="16"/>
      <c r="H152" s="16"/>
      <c r="I152" s="29"/>
      <c r="J152" s="16"/>
    </row>
    <row r="153" spans="1:10" ht="12" hidden="1">
      <c r="A153" s="10">
        <v>43862</v>
      </c>
      <c r="B153" s="20">
        <v>0.759</v>
      </c>
      <c r="C153" s="20">
        <v>0.19670000000000004</v>
      </c>
      <c r="D153" s="31"/>
      <c r="E153" s="16"/>
      <c r="F153" s="16"/>
      <c r="G153" s="16"/>
      <c r="H153" s="16"/>
      <c r="I153" s="29"/>
      <c r="J153" s="16"/>
    </row>
    <row r="154" spans="1:10" ht="12" hidden="1">
      <c r="A154" s="10">
        <v>43891</v>
      </c>
      <c r="B154" s="20">
        <v>0.759</v>
      </c>
      <c r="C154" s="20">
        <v>0.19670000000000004</v>
      </c>
      <c r="D154" s="31"/>
      <c r="E154" s="16"/>
      <c r="F154" s="16"/>
      <c r="G154" s="16"/>
      <c r="H154" s="16"/>
      <c r="I154" s="29"/>
      <c r="J154" s="16"/>
    </row>
    <row r="155" spans="1:3" ht="12" hidden="1">
      <c r="A155" s="10">
        <v>43922</v>
      </c>
      <c r="B155" s="20">
        <v>0.759</v>
      </c>
      <c r="C155" s="20">
        <v>0.19670000000000004</v>
      </c>
    </row>
    <row r="156" spans="1:3" ht="12" hidden="1">
      <c r="A156" s="10">
        <v>43952</v>
      </c>
      <c r="B156" s="20">
        <v>0.761</v>
      </c>
      <c r="C156" s="20">
        <v>0.19810000000000003</v>
      </c>
    </row>
    <row r="157" spans="1:3" ht="12" hidden="1">
      <c r="A157" s="10">
        <v>43983</v>
      </c>
      <c r="B157" s="20">
        <v>0.761</v>
      </c>
      <c r="C157" s="20">
        <v>0.19810000000000003</v>
      </c>
    </row>
    <row r="158" spans="1:3" ht="12" hidden="1">
      <c r="A158" s="10">
        <v>44013</v>
      </c>
      <c r="B158" s="20">
        <v>0.761</v>
      </c>
      <c r="C158" s="20">
        <v>0.19810000000000003</v>
      </c>
    </row>
    <row r="159" spans="1:3" ht="12" hidden="1">
      <c r="A159" s="10">
        <v>44044</v>
      </c>
      <c r="B159" s="20">
        <v>0.775</v>
      </c>
      <c r="C159" s="20">
        <v>0.20790000000000003</v>
      </c>
    </row>
    <row r="160" spans="1:3" ht="12" hidden="1">
      <c r="A160" s="10">
        <v>44075</v>
      </c>
      <c r="B160" s="20">
        <v>0.775</v>
      </c>
      <c r="C160" s="20">
        <v>0.20790000000000003</v>
      </c>
    </row>
    <row r="161" spans="1:3" ht="12" hidden="1">
      <c r="A161" s="10">
        <v>44105</v>
      </c>
      <c r="B161" s="20">
        <v>0.775</v>
      </c>
      <c r="C161" s="20">
        <v>0.20790000000000003</v>
      </c>
    </row>
    <row r="162" spans="1:3" ht="12" hidden="1">
      <c r="A162" s="10">
        <v>44136</v>
      </c>
      <c r="B162" s="20">
        <v>0.8180000000000001</v>
      </c>
      <c r="C162" s="20">
        <v>0.23800000000000004</v>
      </c>
    </row>
    <row r="163" spans="1:3" ht="12" hidden="1">
      <c r="A163" s="10">
        <v>44166</v>
      </c>
      <c r="B163" s="20">
        <v>0.8180000000000001</v>
      </c>
      <c r="C163" s="20">
        <v>0.23800000000000004</v>
      </c>
    </row>
    <row r="164" spans="1:3" ht="12" hidden="1">
      <c r="A164" s="10">
        <v>44197</v>
      </c>
      <c r="B164" s="20">
        <v>0.8180000000000001</v>
      </c>
      <c r="C164" s="20">
        <v>0.23800000000000004</v>
      </c>
    </row>
  </sheetData>
  <sheetProtection password="C50D" sheet="1"/>
  <mergeCells count="28">
    <mergeCell ref="P2:S2"/>
    <mergeCell ref="P3:S3"/>
    <mergeCell ref="Y2:AA2"/>
    <mergeCell ref="Y3:AA3"/>
    <mergeCell ref="Z4:AA4"/>
    <mergeCell ref="T2:W2"/>
    <mergeCell ref="T3:W3"/>
    <mergeCell ref="T4:W4"/>
    <mergeCell ref="A1:C4"/>
    <mergeCell ref="P1:AA1"/>
    <mergeCell ref="D2:E2"/>
    <mergeCell ref="B5:B6"/>
    <mergeCell ref="C5:C6"/>
    <mergeCell ref="G2:J2"/>
    <mergeCell ref="G3:J3"/>
    <mergeCell ref="G4:J4"/>
    <mergeCell ref="A5:A6"/>
    <mergeCell ref="P4:S4"/>
    <mergeCell ref="D5:M5"/>
    <mergeCell ref="O5:O6"/>
    <mergeCell ref="P5:AA5"/>
    <mergeCell ref="D3:E3"/>
    <mergeCell ref="D4:E4"/>
    <mergeCell ref="N1:O4"/>
    <mergeCell ref="D1:M1"/>
    <mergeCell ref="L2:M2"/>
    <mergeCell ref="L3:M3"/>
    <mergeCell ref="N5:N6"/>
  </mergeCells>
  <printOptions horizontalCentered="1"/>
  <pageMargins left="0.75" right="0.75" top="0.75" bottom="0.25" header="0.5" footer="0.5"/>
  <pageSetup horizontalDpi="600" verticalDpi="600" orientation="landscape" paperSize="9" r:id="rId2"/>
  <headerFooter alignWithMargins="0">
    <oddHeader>&amp;C&amp;"Arial,Bold Italic"&amp;12Fighting for wage revision and fighting against Banking Reforms are inseparable tasks.</oddHeader>
  </headerFooter>
  <rowBreaks count="1" manualBreakCount="1">
    <brk id="38" max="26" man="1"/>
  </rowBreaks>
  <colBreaks count="1" manualBreakCount="1">
    <brk id="13" max="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Travancore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Radhakrishnan S</dc:creator>
  <cp:keywords/>
  <dc:description/>
  <cp:lastModifiedBy>Radhakrishnan S</cp:lastModifiedBy>
  <cp:lastPrinted>2020-11-07T09:04:54Z</cp:lastPrinted>
  <dcterms:created xsi:type="dcterms:W3CDTF">2005-01-08T16:40:14Z</dcterms:created>
  <dcterms:modified xsi:type="dcterms:W3CDTF">2020-11-11T01:27:40Z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