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activeTab="0"/>
  </bookViews>
  <sheets>
    <sheet name="Info" sheetId="1" r:id="rId1"/>
    <sheet name="Print" sheetId="2" r:id="rId2"/>
  </sheets>
  <definedNames>
    <definedName name="_xlnm.Print_Titles" localSheetId="1">'Print'!$1:$6</definedName>
  </definedNames>
  <calcPr fullCalcOnLoad="1"/>
</workbook>
</file>

<file path=xl/sharedStrings.xml><?xml version="1.0" encoding="utf-8"?>
<sst xmlns="http://schemas.openxmlformats.org/spreadsheetml/2006/main" count="90" uniqueCount="58">
  <si>
    <t>HRA</t>
  </si>
  <si>
    <t>Stage</t>
  </si>
  <si>
    <t>Basic</t>
  </si>
  <si>
    <t>D A</t>
  </si>
  <si>
    <t>Month</t>
  </si>
  <si>
    <t>Spl. Pay</t>
  </si>
  <si>
    <t>PQP/GP</t>
  </si>
  <si>
    <t>FPP</t>
  </si>
  <si>
    <t>Gross</t>
  </si>
  <si>
    <t>Transport</t>
  </si>
  <si>
    <t>Net</t>
  </si>
  <si>
    <t>Gross Increase</t>
  </si>
  <si>
    <t>Net Increase</t>
  </si>
  <si>
    <t>Days</t>
  </si>
  <si>
    <t>FPP-PF</t>
  </si>
  <si>
    <t>Name of the Employee :</t>
  </si>
  <si>
    <t>Employee Code No.</t>
  </si>
  <si>
    <t>Employee Designation :</t>
  </si>
  <si>
    <t>Designation</t>
  </si>
  <si>
    <t>Employee Code</t>
  </si>
  <si>
    <t>Name</t>
  </si>
  <si>
    <t>Bank</t>
  </si>
  <si>
    <t>Branch</t>
  </si>
  <si>
    <t>1.  Enter your name, designation, etc. in the fields coloured "yellow".</t>
  </si>
  <si>
    <t>How to use this package :</t>
  </si>
  <si>
    <t>3.  Enter the number of days on Leave on Loss of Pay/Half-pay Sick Leave/Strike for which Pay is to be deducted.</t>
  </si>
  <si>
    <t>LOP  Days</t>
  </si>
  <si>
    <t>4.  Go to the "Print" worksheet (by clicking the Printer Picture on the bottom of this sheet) and take a print out.</t>
  </si>
  <si>
    <t>5.  After taking the print out, if you want to enter the details of another person, please select the yellow coloured and light brown coloured areas and press the delete key.  Do not try to enter "Zero" in columns where you have no figures to enter.  To remove already entered figures, use delete key.</t>
  </si>
  <si>
    <t>Clerks - Existing</t>
  </si>
  <si>
    <t>Clerks - Revised</t>
  </si>
  <si>
    <t>Total</t>
  </si>
  <si>
    <t>2.  When you click on the fields coloured "light brown" you will get a small triangle like object on the right side. Click on the small triangle and a Menu will drop down.  Select the appropriate information like your HRA Centre, Basic Pay, Special Pay, PQP, FPP etc. (use copy &amp; paste for multiple entries of same value)</t>
  </si>
  <si>
    <t>Pension/NPS</t>
  </si>
  <si>
    <t>Special Allowance</t>
  </si>
  <si>
    <t>Special Allow.</t>
  </si>
  <si>
    <t>P.F./NPS</t>
  </si>
  <si>
    <t>Increase</t>
  </si>
  <si>
    <t>DA % 11th</t>
  </si>
  <si>
    <t>11th HRA</t>
  </si>
  <si>
    <t>11th BP</t>
  </si>
  <si>
    <t>11th SP</t>
  </si>
  <si>
    <t>11th PQP</t>
  </si>
  <si>
    <t>11th FPP</t>
  </si>
  <si>
    <t>12th Bipartite Arrears Calculation Package - Clerk</t>
  </si>
  <si>
    <t>Enter your existing (11th Bipartite) details for full month</t>
  </si>
  <si>
    <t>Eligible for 10th Stagnation from month:</t>
  </si>
  <si>
    <t>12th Bipartite Arrears Calculations using AIBEA's Chart</t>
  </si>
  <si>
    <t>2022-23</t>
  </si>
  <si>
    <t>2023-24</t>
  </si>
  <si>
    <t>12th HRA</t>
  </si>
  <si>
    <t>12th BP</t>
  </si>
  <si>
    <t>12th SP</t>
  </si>
  <si>
    <t>12th PQP</t>
  </si>
  <si>
    <t>12th FPP</t>
  </si>
  <si>
    <t>Eligible for 11th Stagnation from month:</t>
  </si>
  <si>
    <t>6.  LOP days column to be used for deduction of salary for participation in the Strike call given by the Union and for Extraordinary Leave on Loss of Pay.</t>
  </si>
  <si>
    <t>Note:  This Package will calculate arrears for the 12th Bipartite based on the Industry-level Settlement and will not cover any Bank-wise Settlements.  10th Stagnation increment is payable 2 years from receipt of 9th Stagnation or from Nov-22 whichever is later.  Also without being eligible for 10th Stagnation 11th Stagnation shall not be paid.  The accuracy of the results are based on the input given in this page by the user, incorrect input will only produce wrong results.</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</si>
</sst>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
    <numFmt numFmtId="182" formatCode="0.000"/>
    <numFmt numFmtId="183" formatCode="0.0000"/>
    <numFmt numFmtId="184" formatCode="0.00000"/>
    <numFmt numFmtId="185" formatCode="0.000%"/>
    <numFmt numFmtId="186" formatCode="0_);[Red]\(0\)"/>
    <numFmt numFmtId="187" formatCode="0_);\(0\)"/>
    <numFmt numFmtId="188" formatCode="0.00_);\(0.00\)"/>
    <numFmt numFmtId="189" formatCode="0.00_);[Red]\(0.00\)"/>
    <numFmt numFmtId="190" formatCode="0.00000%"/>
    <numFmt numFmtId="191" formatCode="0.0000%"/>
    <numFmt numFmtId="192" formatCode="0.000000"/>
    <numFmt numFmtId="193" formatCode="#,##0.0_);\(#,##0.0\)"/>
    <numFmt numFmtId="194" formatCode="0.0000000"/>
    <numFmt numFmtId="195" formatCode="m/d"/>
    <numFmt numFmtId="196" formatCode="mmmm\-yy"/>
    <numFmt numFmtId="197" formatCode="&quot;Rs.&quot;#,##0_);\(&quot;Rs.&quot;#,##0\)"/>
    <numFmt numFmtId="198" formatCode="&quot;Rs.&quot;#,##0_);[Red]\(&quot;Rs.&quot;#,##0\)"/>
    <numFmt numFmtId="199" formatCode="&quot;Rs.&quot;#,##0.00_);\(&quot;Rs.&quot;#,##0.00\)"/>
    <numFmt numFmtId="200" formatCode="&quot;Rs.&quot;#,##0.00_);[Red]\(&quot;Rs.&quot;#,##0.00\)"/>
    <numFmt numFmtId="201" formatCode="_(&quot;Rs.&quot;* #,##0_);_(&quot;Rs.&quot;* \(#,##0\);_(&quot;Rs.&quot;* &quot;-&quot;_);_(@_)"/>
    <numFmt numFmtId="202" formatCode="_(&quot;Rs.&quot;* #,##0.00_);_(&quot;Rs.&quot;* \(#,##0.00\);_(&quot;Rs.&quot;* &quot;-&quot;??_);_(@_)"/>
    <numFmt numFmtId="203" formatCode="0.00000000"/>
    <numFmt numFmtId="204" formatCode="0.000000000"/>
    <numFmt numFmtId="205" formatCode="0.0000000000"/>
    <numFmt numFmtId="206" formatCode="0.00000000000"/>
    <numFmt numFmtId="207" formatCode="0.000000000000"/>
    <numFmt numFmtId="208" formatCode="#,##0.0"/>
    <numFmt numFmtId="209" formatCode="#,##0.000"/>
    <numFmt numFmtId="210" formatCode="&quot;Yes&quot;;&quot;Yes&quot;;&quot;No&quot;"/>
    <numFmt numFmtId="211" formatCode="&quot;True&quot;;&quot;True&quot;;&quot;False&quot;"/>
    <numFmt numFmtId="212" formatCode="&quot;On&quot;;&quot;On&quot;;&quot;Off&quot;"/>
    <numFmt numFmtId="213" formatCode="0.0000000000000"/>
    <numFmt numFmtId="214" formatCode="_(&quot;$&quot;* #,##0.000_);_(&quot;$&quot;* \(#,##0.000\);_(&quot;$&quot;* &quot;-&quot;???_);_(@_)"/>
    <numFmt numFmtId="215" formatCode="mmmm\ d\,\ yyyy"/>
    <numFmt numFmtId="216" formatCode="[$€-2]\ #,##0.00_);[Red]\([$€-2]\ #,##0.00\)"/>
    <numFmt numFmtId="217" formatCode="[$-409]dddd\,\ mmmm\ dd\,\ yyyy"/>
    <numFmt numFmtId="218" formatCode="[$-409]mmm\-yy;@"/>
    <numFmt numFmtId="219" formatCode="mmm\-yyyy"/>
    <numFmt numFmtId="220" formatCode="[$-409]mmm/yy;@"/>
    <numFmt numFmtId="221" formatCode="[$-409]dd/mmm/yy;@"/>
    <numFmt numFmtId="222" formatCode="mm/dd/yy;@"/>
  </numFmts>
  <fonts count="45">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8"/>
      <name val="Arial"/>
      <family val="2"/>
    </font>
    <font>
      <b/>
      <sz val="12"/>
      <name val="Arial"/>
      <family val="2"/>
    </font>
    <font>
      <b/>
      <i/>
      <sz val="12"/>
      <name val="Tahoma"/>
      <family val="2"/>
    </font>
    <font>
      <b/>
      <sz val="10"/>
      <color indexed="10"/>
      <name val="Arial"/>
      <family val="2"/>
    </font>
    <font>
      <b/>
      <sz val="9"/>
      <color indexed="12"/>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1">
    <xf numFmtId="0" fontId="0" fillId="0" borderId="0" xfId="0" applyAlignment="1">
      <alignment/>
    </xf>
    <xf numFmtId="0" fontId="0" fillId="0" borderId="10" xfId="0" applyBorder="1" applyAlignment="1">
      <alignment/>
    </xf>
    <xf numFmtId="1" fontId="0" fillId="0" borderId="10" xfId="0" applyNumberFormat="1" applyBorder="1" applyAlignment="1">
      <alignment/>
    </xf>
    <xf numFmtId="0" fontId="4" fillId="0" borderId="10" xfId="0" applyFont="1" applyBorder="1" applyAlignment="1" applyProtection="1">
      <alignment horizontal="center"/>
      <protection hidden="1"/>
    </xf>
    <xf numFmtId="0" fontId="4" fillId="0" borderId="10" xfId="0" applyFont="1" applyFill="1" applyBorder="1" applyAlignment="1" applyProtection="1">
      <alignment horizontal="center" vertical="center" wrapText="1"/>
      <protection hidden="1"/>
    </xf>
    <xf numFmtId="0" fontId="0" fillId="0" borderId="10" xfId="0" applyBorder="1" applyAlignment="1" applyProtection="1">
      <alignment/>
      <protection hidden="1"/>
    </xf>
    <xf numFmtId="2" fontId="0" fillId="0" borderId="10" xfId="0" applyNumberFormat="1" applyBorder="1" applyAlignment="1" applyProtection="1">
      <alignment/>
      <protection hidden="1"/>
    </xf>
    <xf numFmtId="0" fontId="0" fillId="0" borderId="10" xfId="0" applyFont="1" applyFill="1" applyBorder="1" applyAlignment="1" applyProtection="1">
      <alignment/>
      <protection/>
    </xf>
    <xf numFmtId="2" fontId="0" fillId="0" borderId="10" xfId="0" applyNumberFormat="1" applyBorder="1" applyAlignment="1">
      <alignment/>
    </xf>
    <xf numFmtId="0" fontId="5" fillId="0" borderId="10" xfId="0" applyFont="1" applyBorder="1" applyAlignment="1" applyProtection="1">
      <alignment horizontal="center" vertical="center" wrapText="1"/>
      <protection hidden="1"/>
    </xf>
    <xf numFmtId="0" fontId="0" fillId="0" borderId="11" xfId="0" applyBorder="1" applyAlignment="1" applyProtection="1">
      <alignment/>
      <protection hidden="1"/>
    </xf>
    <xf numFmtId="218" fontId="0" fillId="0" borderId="10" xfId="0" applyNumberFormat="1" applyFont="1" applyBorder="1" applyAlignment="1" applyProtection="1">
      <alignment horizontal="left"/>
      <protection hidden="1"/>
    </xf>
    <xf numFmtId="1" fontId="0" fillId="0" borderId="10" xfId="0" applyNumberFormat="1" applyFont="1" applyBorder="1" applyAlignment="1" applyProtection="1">
      <alignment horizontal="center"/>
      <protection hidden="1"/>
    </xf>
    <xf numFmtId="2" fontId="0" fillId="0" borderId="10" xfId="0" applyNumberFormat="1" applyFont="1" applyBorder="1" applyAlignment="1" applyProtection="1">
      <alignment/>
      <protection hidden="1"/>
    </xf>
    <xf numFmtId="2" fontId="0" fillId="0" borderId="10" xfId="0" applyNumberFormat="1" applyFont="1" applyBorder="1" applyAlignment="1" applyProtection="1">
      <alignment vertical="center"/>
      <protection hidden="1"/>
    </xf>
    <xf numFmtId="0" fontId="0" fillId="0" borderId="11" xfId="0" applyFont="1" applyFill="1" applyBorder="1" applyAlignment="1" applyProtection="1">
      <alignment/>
      <protection/>
    </xf>
    <xf numFmtId="1" fontId="0" fillId="0" borderId="11" xfId="0" applyNumberFormat="1" applyBorder="1" applyAlignment="1">
      <alignment/>
    </xf>
    <xf numFmtId="0" fontId="4" fillId="0" borderId="10" xfId="0" applyFont="1" applyBorder="1" applyAlignment="1">
      <alignment horizontal="center"/>
    </xf>
    <xf numFmtId="0" fontId="4" fillId="0" borderId="10" xfId="0" applyFont="1" applyBorder="1" applyAlignment="1" applyProtection="1">
      <alignment horizontal="center" vertical="center" wrapText="1"/>
      <protection hidden="1"/>
    </xf>
    <xf numFmtId="0" fontId="0" fillId="0" borderId="0" xfId="0" applyBorder="1" applyAlignment="1">
      <alignment/>
    </xf>
    <xf numFmtId="2" fontId="0" fillId="0" borderId="0" xfId="0" applyNumberFormat="1" applyBorder="1" applyAlignment="1">
      <alignment/>
    </xf>
    <xf numFmtId="0" fontId="4" fillId="0" borderId="0" xfId="0" applyFont="1" applyBorder="1" applyAlignment="1">
      <alignment horizontal="center"/>
    </xf>
    <xf numFmtId="2" fontId="5" fillId="0" borderId="10" xfId="0" applyNumberFormat="1" applyFont="1" applyBorder="1" applyAlignment="1" applyProtection="1">
      <alignment horizontal="center"/>
      <protection hidden="1"/>
    </xf>
    <xf numFmtId="10" fontId="0" fillId="0" borderId="10" xfId="0" applyNumberFormat="1" applyBorder="1" applyAlignment="1">
      <alignment/>
    </xf>
    <xf numFmtId="2" fontId="0" fillId="0" borderId="10" xfId="0" applyNumberFormat="1" applyFont="1" applyFill="1" applyBorder="1" applyAlignment="1" applyProtection="1">
      <alignment horizontal="right" vertical="center"/>
      <protection hidden="1"/>
    </xf>
    <xf numFmtId="0" fontId="0" fillId="0" borderId="11" xfId="0" applyFont="1" applyBorder="1" applyAlignment="1">
      <alignment horizontal="right"/>
    </xf>
    <xf numFmtId="0" fontId="0" fillId="0" borderId="10" xfId="0" applyFont="1" applyBorder="1" applyAlignment="1">
      <alignment horizontal="right"/>
    </xf>
    <xf numFmtId="1" fontId="6" fillId="33" borderId="10" xfId="0" applyNumberFormat="1" applyFont="1" applyFill="1" applyBorder="1" applyAlignment="1" applyProtection="1">
      <alignment horizontal="center"/>
      <protection locked="0"/>
    </xf>
    <xf numFmtId="218" fontId="6" fillId="0" borderId="10" xfId="0" applyNumberFormat="1" applyFont="1" applyBorder="1" applyAlignment="1" applyProtection="1">
      <alignment horizontal="left"/>
      <protection hidden="1"/>
    </xf>
    <xf numFmtId="0" fontId="0" fillId="0" borderId="12" xfId="0" applyBorder="1" applyAlignment="1">
      <alignment/>
    </xf>
    <xf numFmtId="2" fontId="0" fillId="0" borderId="10" xfId="0" applyNumberFormat="1" applyFill="1" applyBorder="1" applyAlignment="1">
      <alignment/>
    </xf>
    <xf numFmtId="10" fontId="0" fillId="0" borderId="10" xfId="0" applyNumberFormat="1" applyFill="1" applyBorder="1" applyAlignment="1">
      <alignment/>
    </xf>
    <xf numFmtId="2" fontId="0" fillId="0" borderId="0" xfId="0" applyNumberFormat="1" applyFont="1" applyFill="1" applyBorder="1" applyAlignment="1" applyProtection="1">
      <alignment horizontal="right" vertical="center"/>
      <protection hidden="1"/>
    </xf>
    <xf numFmtId="0" fontId="0" fillId="0" borderId="10" xfId="0" applyFill="1" applyBorder="1" applyAlignment="1" applyProtection="1">
      <alignment/>
      <protection hidden="1"/>
    </xf>
    <xf numFmtId="1" fontId="0" fillId="0" borderId="13" xfId="0" applyNumberFormat="1" applyBorder="1" applyAlignment="1">
      <alignment/>
    </xf>
    <xf numFmtId="1" fontId="0" fillId="0" borderId="0" xfId="0" applyNumberFormat="1" applyBorder="1" applyAlignment="1">
      <alignment/>
    </xf>
    <xf numFmtId="10" fontId="0" fillId="0" borderId="0" xfId="0" applyNumberFormat="1" applyBorder="1" applyAlignment="1">
      <alignment/>
    </xf>
    <xf numFmtId="0" fontId="4" fillId="0" borderId="0" xfId="0" applyFont="1" applyBorder="1" applyAlignment="1" applyProtection="1">
      <alignment horizontal="center"/>
      <protection hidden="1"/>
    </xf>
    <xf numFmtId="0" fontId="4" fillId="0" borderId="0" xfId="0" applyFont="1" applyBorder="1" applyAlignment="1">
      <alignment/>
    </xf>
    <xf numFmtId="2" fontId="0" fillId="0" borderId="13" xfId="0" applyNumberFormat="1" applyBorder="1" applyAlignment="1">
      <alignment/>
    </xf>
    <xf numFmtId="0" fontId="4" fillId="0" borderId="10" xfId="0" applyFont="1" applyBorder="1" applyAlignment="1" applyProtection="1">
      <alignment/>
      <protection hidden="1"/>
    </xf>
    <xf numFmtId="2" fontId="4" fillId="0" borderId="10" xfId="0" applyNumberFormat="1" applyFont="1" applyBorder="1" applyAlignment="1" applyProtection="1">
      <alignment/>
      <protection hidden="1"/>
    </xf>
    <xf numFmtId="0" fontId="4" fillId="0" borderId="0" xfId="0" applyFont="1" applyBorder="1" applyAlignment="1" applyProtection="1">
      <alignment/>
      <protection hidden="1"/>
    </xf>
    <xf numFmtId="0" fontId="5" fillId="0" borderId="0" xfId="0" applyFont="1" applyBorder="1" applyAlignment="1" applyProtection="1">
      <alignment horizontal="center" vertical="center" wrapText="1"/>
      <protection hidden="1"/>
    </xf>
    <xf numFmtId="2" fontId="0" fillId="0" borderId="0" xfId="0" applyNumberFormat="1" applyFont="1" applyBorder="1" applyAlignment="1" applyProtection="1">
      <alignment/>
      <protection hidden="1"/>
    </xf>
    <xf numFmtId="0" fontId="5" fillId="0" borderId="0" xfId="0" applyFont="1" applyBorder="1" applyAlignment="1" applyProtection="1">
      <alignment vertical="center" wrapText="1"/>
      <protection hidden="1"/>
    </xf>
    <xf numFmtId="218" fontId="0" fillId="0" borderId="0" xfId="0" applyNumberFormat="1" applyFont="1" applyBorder="1" applyAlignment="1" applyProtection="1">
      <alignment/>
      <protection hidden="1"/>
    </xf>
    <xf numFmtId="0" fontId="4" fillId="0" borderId="13" xfId="0" applyFont="1" applyBorder="1" applyAlignment="1" applyProtection="1">
      <alignment horizontal="center"/>
      <protection hidden="1"/>
    </xf>
    <xf numFmtId="0" fontId="0" fillId="0" borderId="14" xfId="0" applyFont="1" applyFill="1" applyBorder="1" applyAlignment="1">
      <alignment/>
    </xf>
    <xf numFmtId="1" fontId="0" fillId="0" borderId="15" xfId="0" applyNumberFormat="1" applyBorder="1" applyAlignment="1">
      <alignment/>
    </xf>
    <xf numFmtId="0" fontId="4" fillId="0" borderId="16" xfId="0" applyFont="1" applyBorder="1" applyAlignment="1">
      <alignment horizontal="center"/>
    </xf>
    <xf numFmtId="2" fontId="0" fillId="0" borderId="0" xfId="0" applyNumberFormat="1" applyAlignment="1">
      <alignment/>
    </xf>
    <xf numFmtId="218" fontId="10" fillId="0" borderId="10" xfId="0" applyNumberFormat="1" applyFont="1" applyBorder="1" applyAlignment="1" applyProtection="1">
      <alignment horizontal="left"/>
      <protection hidden="1"/>
    </xf>
    <xf numFmtId="2" fontId="10" fillId="0" borderId="10" xfId="0" applyNumberFormat="1" applyFont="1" applyBorder="1" applyAlignment="1" applyProtection="1">
      <alignment/>
      <protection hidden="1"/>
    </xf>
    <xf numFmtId="218" fontId="0" fillId="0" borderId="10" xfId="0" applyNumberFormat="1" applyBorder="1" applyAlignment="1">
      <alignment/>
    </xf>
    <xf numFmtId="222" fontId="0" fillId="0" borderId="0" xfId="0" applyNumberFormat="1" applyAlignment="1">
      <alignment/>
    </xf>
    <xf numFmtId="0" fontId="6" fillId="0" borderId="17" xfId="0" applyFont="1" applyBorder="1" applyAlignment="1">
      <alignment/>
    </xf>
    <xf numFmtId="0" fontId="0" fillId="0" borderId="0" xfId="0" applyBorder="1" applyAlignment="1">
      <alignment/>
    </xf>
    <xf numFmtId="0" fontId="0" fillId="0" borderId="15" xfId="0" applyBorder="1" applyAlignment="1">
      <alignment/>
    </xf>
    <xf numFmtId="0" fontId="0" fillId="0" borderId="0" xfId="0" applyFont="1" applyBorder="1" applyAlignment="1">
      <alignment/>
    </xf>
    <xf numFmtId="0" fontId="4" fillId="0" borderId="16" xfId="0" applyFont="1" applyBorder="1" applyAlignment="1">
      <alignment vertical="center"/>
    </xf>
    <xf numFmtId="0" fontId="4" fillId="0" borderId="18" xfId="0" applyFont="1" applyBorder="1" applyAlignment="1">
      <alignment vertical="center"/>
    </xf>
    <xf numFmtId="0" fontId="0" fillId="0" borderId="17" xfId="0" applyBorder="1" applyAlignment="1">
      <alignment vertical="center"/>
    </xf>
    <xf numFmtId="1" fontId="0" fillId="0" borderId="19" xfId="0" applyNumberFormat="1" applyBorder="1" applyAlignment="1">
      <alignment/>
    </xf>
    <xf numFmtId="0" fontId="0" fillId="0" borderId="19" xfId="0" applyFont="1" applyFill="1" applyBorder="1" applyAlignment="1">
      <alignment vertical="center"/>
    </xf>
    <xf numFmtId="0" fontId="0" fillId="0" borderId="19" xfId="0" applyFill="1" applyBorder="1" applyAlignment="1">
      <alignment vertical="center"/>
    </xf>
    <xf numFmtId="2" fontId="0" fillId="0" borderId="19" xfId="0" applyNumberFormat="1" applyFill="1" applyBorder="1" applyAlignment="1">
      <alignment/>
    </xf>
    <xf numFmtId="0" fontId="0" fillId="0" borderId="17" xfId="0" applyFill="1" applyBorder="1" applyAlignment="1">
      <alignment/>
    </xf>
    <xf numFmtId="0" fontId="0" fillId="0" borderId="16" xfId="0" applyBorder="1" applyAlignment="1">
      <alignment/>
    </xf>
    <xf numFmtId="218" fontId="6" fillId="0" borderId="0" xfId="0" applyNumberFormat="1" applyFont="1" applyBorder="1" applyAlignment="1" applyProtection="1">
      <alignment horizontal="left"/>
      <protection hidden="1"/>
    </xf>
    <xf numFmtId="0" fontId="0" fillId="0" borderId="13" xfId="0" applyBorder="1" applyAlignment="1">
      <alignment/>
    </xf>
    <xf numFmtId="0" fontId="0" fillId="0" borderId="0" xfId="0" applyFill="1" applyBorder="1" applyAlignment="1" applyProtection="1">
      <alignment/>
      <protection hidden="1"/>
    </xf>
    <xf numFmtId="0" fontId="0" fillId="0" borderId="0" xfId="0" applyFont="1" applyFill="1" applyBorder="1" applyAlignment="1" applyProtection="1">
      <alignment/>
      <protection/>
    </xf>
    <xf numFmtId="218" fontId="6" fillId="0" borderId="10" xfId="0" applyNumberFormat="1" applyFont="1" applyBorder="1" applyAlignment="1" applyProtection="1">
      <alignment horizontal="left" vertical="center"/>
      <protection hidden="1"/>
    </xf>
    <xf numFmtId="218" fontId="6" fillId="0" borderId="10" xfId="0" applyNumberFormat="1" applyFont="1" applyBorder="1" applyAlignment="1" applyProtection="1">
      <alignment vertical="center"/>
      <protection locked="0"/>
    </xf>
    <xf numFmtId="1" fontId="6" fillId="33" borderId="10" xfId="0" applyNumberFormat="1" applyFont="1" applyFill="1" applyBorder="1" applyAlignment="1" applyProtection="1">
      <alignment horizontal="center" vertical="center"/>
      <protection locked="0"/>
    </xf>
    <xf numFmtId="1" fontId="6" fillId="34" borderId="10" xfId="0" applyNumberFormat="1" applyFont="1" applyFill="1" applyBorder="1" applyAlignment="1" applyProtection="1">
      <alignment vertical="center"/>
      <protection locked="0"/>
    </xf>
    <xf numFmtId="4" fontId="4" fillId="0" borderId="10" xfId="0" applyNumberFormat="1" applyFont="1" applyBorder="1" applyAlignment="1" applyProtection="1">
      <alignment/>
      <protection hidden="1"/>
    </xf>
    <xf numFmtId="0" fontId="0" fillId="0" borderId="0" xfId="0" applyAlignment="1">
      <alignment/>
    </xf>
    <xf numFmtId="0" fontId="8" fillId="0" borderId="20" xfId="0" applyFont="1" applyBorder="1" applyAlignment="1">
      <alignment vertical="center"/>
    </xf>
    <xf numFmtId="0" fontId="8" fillId="0" borderId="19" xfId="0" applyFont="1" applyBorder="1" applyAlignment="1">
      <alignment vertical="center"/>
    </xf>
    <xf numFmtId="0" fontId="8" fillId="0" borderId="21" xfId="0" applyFont="1" applyBorder="1" applyAlignment="1">
      <alignment vertical="center"/>
    </xf>
    <xf numFmtId="0" fontId="0" fillId="35" borderId="0" xfId="0" applyFill="1" applyAlignment="1">
      <alignment/>
    </xf>
    <xf numFmtId="0" fontId="0" fillId="35" borderId="17" xfId="0" applyFill="1" applyBorder="1" applyAlignment="1">
      <alignment/>
    </xf>
    <xf numFmtId="0" fontId="9" fillId="0" borderId="0" xfId="0" applyFont="1" applyBorder="1" applyAlignment="1">
      <alignment vertical="center" wrapText="1"/>
    </xf>
    <xf numFmtId="0" fontId="9" fillId="0" borderId="15" xfId="0" applyFont="1" applyBorder="1" applyAlignment="1">
      <alignment vertical="center" wrapText="1"/>
    </xf>
    <xf numFmtId="0" fontId="6" fillId="0" borderId="20" xfId="0" applyFont="1" applyBorder="1" applyAlignment="1">
      <alignment vertical="center"/>
    </xf>
    <xf numFmtId="0" fontId="6" fillId="0" borderId="21" xfId="0" applyFont="1" applyBorder="1" applyAlignment="1">
      <alignment vertical="center"/>
    </xf>
    <xf numFmtId="0" fontId="6" fillId="34" borderId="20" xfId="0" applyFont="1" applyFill="1" applyBorder="1" applyAlignment="1" applyProtection="1">
      <alignment vertical="center"/>
      <protection locked="0"/>
    </xf>
    <xf numFmtId="0" fontId="6" fillId="34" borderId="19"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0" fillId="0" borderId="0" xfId="0" applyBorder="1" applyAlignment="1">
      <alignment/>
    </xf>
    <xf numFmtId="0" fontId="0" fillId="0" borderId="15" xfId="0" applyBorder="1" applyAlignment="1">
      <alignment/>
    </xf>
    <xf numFmtId="0" fontId="6" fillId="33" borderId="20" xfId="0" applyFont="1" applyFill="1" applyBorder="1" applyAlignment="1" applyProtection="1">
      <alignment horizontal="left" vertical="center"/>
      <protection locked="0"/>
    </xf>
    <xf numFmtId="0" fontId="6" fillId="33" borderId="19" xfId="0" applyFont="1" applyFill="1" applyBorder="1" applyAlignment="1" applyProtection="1">
      <alignment horizontal="left" vertical="center"/>
      <protection locked="0"/>
    </xf>
    <xf numFmtId="0" fontId="6" fillId="33" borderId="21" xfId="0" applyFont="1" applyFill="1" applyBorder="1" applyAlignment="1" applyProtection="1">
      <alignment horizontal="left" vertical="center"/>
      <protection locked="0"/>
    </xf>
    <xf numFmtId="49" fontId="6" fillId="33" borderId="20" xfId="0" applyNumberFormat="1" applyFont="1" applyFill="1" applyBorder="1" applyAlignment="1" applyProtection="1">
      <alignment horizontal="left" vertical="center"/>
      <protection locked="0"/>
    </xf>
    <xf numFmtId="49" fontId="6" fillId="33" borderId="19" xfId="0" applyNumberFormat="1" applyFont="1" applyFill="1" applyBorder="1" applyAlignment="1" applyProtection="1">
      <alignment horizontal="left" vertical="center"/>
      <protection locked="0"/>
    </xf>
    <xf numFmtId="49" fontId="6" fillId="33" borderId="21" xfId="0" applyNumberFormat="1" applyFont="1" applyFill="1" applyBorder="1" applyAlignment="1" applyProtection="1">
      <alignment horizontal="left" vertical="center"/>
      <protection locked="0"/>
    </xf>
    <xf numFmtId="0" fontId="9" fillId="0" borderId="16" xfId="0" applyFont="1" applyBorder="1" applyAlignment="1">
      <alignment vertical="center"/>
    </xf>
    <xf numFmtId="0" fontId="9" fillId="0" borderId="18" xfId="0" applyFont="1" applyBorder="1" applyAlignment="1">
      <alignment vertical="center"/>
    </xf>
    <xf numFmtId="0" fontId="6" fillId="0" borderId="10" xfId="0" applyFont="1" applyBorder="1" applyAlignment="1">
      <alignment vertical="center"/>
    </xf>
    <xf numFmtId="0" fontId="7" fillId="36" borderId="16" xfId="0" applyFont="1" applyFill="1" applyBorder="1" applyAlignment="1">
      <alignment horizontal="center" vertical="center"/>
    </xf>
    <xf numFmtId="0" fontId="7" fillId="36" borderId="18" xfId="0" applyFont="1" applyFill="1" applyBorder="1" applyAlignment="1">
      <alignment horizontal="center" vertical="center"/>
    </xf>
    <xf numFmtId="0" fontId="7" fillId="36" borderId="17" xfId="0" applyFont="1" applyFill="1" applyBorder="1" applyAlignment="1">
      <alignment horizontal="center" vertical="center"/>
    </xf>
    <xf numFmtId="0" fontId="7" fillId="36" borderId="12" xfId="0" applyFont="1" applyFill="1" applyBorder="1" applyAlignment="1">
      <alignment horizontal="center" vertical="center"/>
    </xf>
    <xf numFmtId="0" fontId="9" fillId="0" borderId="20" xfId="0" applyFont="1" applyBorder="1" applyAlignment="1">
      <alignment vertical="center" wrapText="1"/>
    </xf>
    <xf numFmtId="0" fontId="9" fillId="0" borderId="19" xfId="0" applyFont="1" applyBorder="1" applyAlignment="1">
      <alignment vertical="center" wrapText="1"/>
    </xf>
    <xf numFmtId="0" fontId="9" fillId="0" borderId="21" xfId="0" applyFont="1" applyBorder="1" applyAlignment="1">
      <alignment vertical="center" wrapText="1"/>
    </xf>
    <xf numFmtId="0" fontId="0" fillId="0" borderId="22"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8" fillId="35" borderId="20" xfId="0" applyFont="1" applyFill="1" applyBorder="1" applyAlignment="1">
      <alignment horizontal="center" vertical="center"/>
    </xf>
    <xf numFmtId="0" fontId="8" fillId="35" borderId="19" xfId="0" applyFont="1" applyFill="1" applyBorder="1" applyAlignment="1">
      <alignment horizontal="center" vertical="center"/>
    </xf>
    <xf numFmtId="0" fontId="8" fillId="35" borderId="21" xfId="0" applyFont="1" applyFill="1" applyBorder="1" applyAlignment="1">
      <alignment horizontal="center" vertical="center"/>
    </xf>
    <xf numFmtId="218" fontId="6" fillId="0" borderId="20" xfId="0" applyNumberFormat="1" applyFont="1" applyBorder="1" applyAlignment="1" applyProtection="1">
      <alignment horizontal="left" vertical="center"/>
      <protection hidden="1"/>
    </xf>
    <xf numFmtId="218" fontId="6" fillId="0" borderId="19" xfId="0" applyNumberFormat="1" applyFont="1" applyBorder="1" applyAlignment="1" applyProtection="1">
      <alignment horizontal="left" vertical="center"/>
      <protection hidden="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9" fillId="0" borderId="0" xfId="0" applyFont="1" applyBorder="1" applyAlignment="1">
      <alignment vertical="center"/>
    </xf>
    <xf numFmtId="0" fontId="9" fillId="0" borderId="15" xfId="0" applyFont="1" applyBorder="1" applyAlignment="1">
      <alignment vertical="center"/>
    </xf>
    <xf numFmtId="0" fontId="9" fillId="0" borderId="17" xfId="0" applyFont="1" applyBorder="1" applyAlignment="1">
      <alignment vertical="center"/>
    </xf>
    <xf numFmtId="0" fontId="9" fillId="0" borderId="12" xfId="0" applyFont="1" applyBorder="1" applyAlignment="1">
      <alignment vertical="center"/>
    </xf>
    <xf numFmtId="0" fontId="4" fillId="37" borderId="22" xfId="0" applyFont="1" applyFill="1" applyBorder="1" applyAlignment="1">
      <alignment horizontal="left" vertical="center" wrapText="1"/>
    </xf>
    <xf numFmtId="0" fontId="4" fillId="37" borderId="16" xfId="0" applyFont="1" applyFill="1" applyBorder="1" applyAlignment="1">
      <alignment horizontal="left" vertical="center" wrapText="1"/>
    </xf>
    <xf numFmtId="0" fontId="4" fillId="37" borderId="18"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7" borderId="15" xfId="0" applyFont="1" applyFill="1" applyBorder="1" applyAlignment="1">
      <alignment horizontal="left" vertical="center" wrapText="1"/>
    </xf>
    <xf numFmtId="0" fontId="4" fillId="37" borderId="14"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12" xfId="0" applyFont="1" applyFill="1" applyBorder="1" applyAlignment="1">
      <alignment horizontal="left" vertical="center" wrapText="1"/>
    </xf>
    <xf numFmtId="0" fontId="0" fillId="35" borderId="19" xfId="0" applyFill="1" applyBorder="1" applyAlignment="1">
      <alignment/>
    </xf>
    <xf numFmtId="0" fontId="0" fillId="0" borderId="21" xfId="0" applyFill="1" applyBorder="1" applyAlignment="1">
      <alignment horizontal="left" vertical="center"/>
    </xf>
    <xf numFmtId="0" fontId="4" fillId="0" borderId="20"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49" fontId="0" fillId="0" borderId="20" xfId="0" applyNumberFormat="1" applyFont="1" applyBorder="1" applyAlignment="1" applyProtection="1">
      <alignment horizontal="left" vertical="center"/>
      <protection hidden="1"/>
    </xf>
    <xf numFmtId="49" fontId="0" fillId="0" borderId="19" xfId="0" applyNumberFormat="1" applyFont="1" applyBorder="1" applyAlignment="1" applyProtection="1">
      <alignment horizontal="left" vertical="center"/>
      <protection hidden="1"/>
    </xf>
    <xf numFmtId="49" fontId="0" fillId="0" borderId="21" xfId="0" applyNumberFormat="1" applyFont="1" applyBorder="1" applyAlignment="1" applyProtection="1">
      <alignment horizontal="left" vertical="center"/>
      <protection hidden="1"/>
    </xf>
    <xf numFmtId="0" fontId="0" fillId="0" borderId="20" xfId="0" applyFont="1" applyBorder="1" applyAlignment="1" applyProtection="1">
      <alignment/>
      <protection hidden="1"/>
    </xf>
    <xf numFmtId="0" fontId="0" fillId="0" borderId="21" xfId="0" applyFont="1" applyBorder="1" applyAlignment="1" applyProtection="1">
      <alignment/>
      <protection hidden="1"/>
    </xf>
    <xf numFmtId="0" fontId="5" fillId="0" borderId="22" xfId="0" applyFont="1" applyBorder="1" applyAlignment="1" applyProtection="1">
      <alignment horizontal="center" vertical="center"/>
      <protection hidden="1"/>
    </xf>
    <xf numFmtId="0" fontId="5" fillId="0" borderId="18"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49" fontId="0" fillId="0" borderId="20" xfId="59" applyNumberFormat="1" applyFont="1" applyBorder="1" applyAlignment="1" applyProtection="1">
      <alignment horizontal="left" vertical="center"/>
      <protection hidden="1"/>
    </xf>
    <xf numFmtId="49" fontId="0" fillId="0" borderId="19" xfId="59" applyNumberFormat="1" applyFont="1" applyBorder="1" applyAlignment="1" applyProtection="1">
      <alignment horizontal="left" vertical="center"/>
      <protection hidden="1"/>
    </xf>
    <xf numFmtId="49" fontId="0" fillId="0" borderId="21" xfId="59" applyNumberFormat="1" applyFont="1" applyBorder="1" applyAlignment="1" applyProtection="1">
      <alignment horizontal="left" vertical="center"/>
      <protection hidden="1"/>
    </xf>
    <xf numFmtId="0" fontId="0" fillId="0" borderId="20" xfId="0" applyFont="1" applyBorder="1" applyAlignment="1" applyProtection="1">
      <alignment horizontal="left" vertical="center"/>
      <protection hidden="1"/>
    </xf>
    <xf numFmtId="0" fontId="0" fillId="0" borderId="19" xfId="0" applyFont="1" applyBorder="1" applyAlignment="1" applyProtection="1">
      <alignment horizontal="left" vertical="center"/>
      <protection hidden="1"/>
    </xf>
    <xf numFmtId="0" fontId="0" fillId="0" borderId="21" xfId="0" applyFont="1" applyBorder="1" applyAlignment="1" applyProtection="1">
      <alignment horizontal="left" vertical="center"/>
      <protection hidden="1"/>
    </xf>
    <xf numFmtId="0" fontId="5" fillId="0" borderId="10" xfId="0" applyFont="1" applyBorder="1" applyAlignment="1" applyProtection="1">
      <alignment horizontal="center" vertical="center" wrapText="1"/>
      <protection hidden="1"/>
    </xf>
    <xf numFmtId="0" fontId="4" fillId="0" borderId="10" xfId="0" applyFont="1" applyBorder="1" applyAlignment="1" applyProtection="1">
      <alignment horizontal="center"/>
      <protection hidden="1"/>
    </xf>
    <xf numFmtId="0" fontId="5" fillId="0" borderId="23" xfId="0" applyFont="1" applyBorder="1" applyAlignment="1" applyProtection="1">
      <alignment horizontal="center" vertical="center" textRotation="65" wrapText="1"/>
      <protection hidden="1"/>
    </xf>
    <xf numFmtId="0" fontId="5" fillId="0" borderId="11" xfId="0" applyFont="1" applyBorder="1" applyAlignment="1" applyProtection="1">
      <alignment horizontal="center" vertical="center" textRotation="65" wrapText="1"/>
      <protection hidden="1"/>
    </xf>
    <xf numFmtId="0" fontId="5" fillId="0" borderId="16"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0" fillId="0" borderId="11" xfId="0" applyBorder="1" applyAlignment="1" applyProtection="1">
      <alignment/>
      <protection hidden="1"/>
    </xf>
    <xf numFmtId="2" fontId="4" fillId="0" borderId="20" xfId="0" applyNumberFormat="1" applyFont="1" applyFill="1" applyBorder="1" applyAlignment="1" applyProtection="1">
      <alignment horizontal="center" vertical="center"/>
      <protection hidden="1"/>
    </xf>
    <xf numFmtId="2" fontId="4" fillId="0" borderId="19" xfId="0" applyNumberFormat="1" applyFont="1" applyFill="1" applyBorder="1" applyAlignment="1" applyProtection="1">
      <alignment horizontal="center" vertical="center"/>
      <protection hidden="1"/>
    </xf>
    <xf numFmtId="2" fontId="4" fillId="0" borderId="21" xfId="0" applyNumberFormat="1" applyFont="1" applyFill="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Print!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5</xdr:row>
      <xdr:rowOff>0</xdr:rowOff>
    </xdr:from>
    <xdr:to>
      <xdr:col>10</xdr:col>
      <xdr:colOff>190500</xdr:colOff>
      <xdr:row>7</xdr:row>
      <xdr:rowOff>19050</xdr:rowOff>
    </xdr:to>
    <xdr:pic>
      <xdr:nvPicPr>
        <xdr:cNvPr id="1" name="Picture 39" descr="title"/>
        <xdr:cNvPicPr preferRelativeResize="1">
          <a:picLocks noChangeAspect="1"/>
        </xdr:cNvPicPr>
      </xdr:nvPicPr>
      <xdr:blipFill>
        <a:blip r:embed="rId1"/>
        <a:stretch>
          <a:fillRect/>
        </a:stretch>
      </xdr:blipFill>
      <xdr:spPr>
        <a:xfrm>
          <a:off x="952500" y="809625"/>
          <a:ext cx="5438775" cy="342900"/>
        </a:xfrm>
        <a:prstGeom prst="rect">
          <a:avLst/>
        </a:prstGeom>
        <a:noFill/>
        <a:ln w="9525" cmpd="sng">
          <a:noFill/>
        </a:ln>
      </xdr:spPr>
    </xdr:pic>
    <xdr:clientData/>
  </xdr:twoCellAnchor>
  <xdr:twoCellAnchor editAs="oneCell">
    <xdr:from>
      <xdr:col>5</xdr:col>
      <xdr:colOff>180975</xdr:colOff>
      <xdr:row>0</xdr:row>
      <xdr:rowOff>38100</xdr:rowOff>
    </xdr:from>
    <xdr:to>
      <xdr:col>6</xdr:col>
      <xdr:colOff>171450</xdr:colOff>
      <xdr:row>4</xdr:row>
      <xdr:rowOff>152400</xdr:rowOff>
    </xdr:to>
    <xdr:pic>
      <xdr:nvPicPr>
        <xdr:cNvPr id="2" name="Picture 43" descr="aibea"/>
        <xdr:cNvPicPr preferRelativeResize="1">
          <a:picLocks noChangeAspect="1"/>
        </xdr:cNvPicPr>
      </xdr:nvPicPr>
      <xdr:blipFill>
        <a:blip r:embed="rId2"/>
        <a:stretch>
          <a:fillRect/>
        </a:stretch>
      </xdr:blipFill>
      <xdr:spPr>
        <a:xfrm>
          <a:off x="3314700" y="38100"/>
          <a:ext cx="600075" cy="762000"/>
        </a:xfrm>
        <a:prstGeom prst="rect">
          <a:avLst/>
        </a:prstGeom>
        <a:noFill/>
        <a:ln w="9525" cmpd="sng">
          <a:noFill/>
        </a:ln>
      </xdr:spPr>
    </xdr:pic>
    <xdr:clientData/>
  </xdr:twoCellAnchor>
  <xdr:twoCellAnchor>
    <xdr:from>
      <xdr:col>9</xdr:col>
      <xdr:colOff>114300</xdr:colOff>
      <xdr:row>40</xdr:row>
      <xdr:rowOff>9525</xdr:rowOff>
    </xdr:from>
    <xdr:to>
      <xdr:col>10</xdr:col>
      <xdr:colOff>495300</xdr:colOff>
      <xdr:row>42</xdr:row>
      <xdr:rowOff>114300</xdr:rowOff>
    </xdr:to>
    <xdr:sp>
      <xdr:nvSpPr>
        <xdr:cNvPr id="3" name="printer2">
          <a:hlinkClick r:id="rId3"/>
        </xdr:cNvPr>
        <xdr:cNvSpPr>
          <a:spLocks/>
        </xdr:cNvSpPr>
      </xdr:nvSpPr>
      <xdr:spPr>
        <a:xfrm>
          <a:off x="5705475" y="7858125"/>
          <a:ext cx="990600" cy="504825"/>
        </a:xfrm>
        <a:custGeom>
          <a:pathLst>
            <a:path h="21600" w="21600">
              <a:moveTo>
                <a:pt x="10673" y="0"/>
              </a:moveTo>
              <a:lnTo>
                <a:pt x="19186" y="0"/>
              </a:lnTo>
              <a:lnTo>
                <a:pt x="21600" y="4703"/>
              </a:lnTo>
              <a:lnTo>
                <a:pt x="21600" y="10800"/>
              </a:lnTo>
              <a:lnTo>
                <a:pt x="21600" y="16548"/>
              </a:lnTo>
              <a:lnTo>
                <a:pt x="18042" y="16548"/>
              </a:lnTo>
              <a:lnTo>
                <a:pt x="18042" y="21600"/>
              </a:lnTo>
              <a:lnTo>
                <a:pt x="10673" y="21600"/>
              </a:lnTo>
              <a:lnTo>
                <a:pt x="3176" y="21600"/>
              </a:lnTo>
              <a:lnTo>
                <a:pt x="3176" y="16548"/>
              </a:lnTo>
              <a:lnTo>
                <a:pt x="0" y="16548"/>
              </a:lnTo>
              <a:lnTo>
                <a:pt x="0" y="10800"/>
              </a:lnTo>
              <a:lnTo>
                <a:pt x="0" y="4703"/>
              </a:lnTo>
              <a:lnTo>
                <a:pt x="2414" y="0"/>
              </a:lnTo>
              <a:lnTo>
                <a:pt x="10673" y="0"/>
              </a:lnTo>
              <a:close/>
            </a:path>
            <a:path h="21600" w="21600">
              <a:moveTo>
                <a:pt x="0" y="4703"/>
              </a:moveTo>
              <a:lnTo>
                <a:pt x="3558" y="4703"/>
              </a:lnTo>
              <a:lnTo>
                <a:pt x="17026" y="4703"/>
              </a:lnTo>
              <a:lnTo>
                <a:pt x="21600" y="4703"/>
              </a:lnTo>
              <a:lnTo>
                <a:pt x="0" y="4703"/>
              </a:lnTo>
              <a:moveTo>
                <a:pt x="0" y="4703"/>
              </a:moveTo>
              <a:lnTo>
                <a:pt x="16518" y="4703"/>
              </a:lnTo>
              <a:lnTo>
                <a:pt x="16518" y="10452"/>
              </a:lnTo>
              <a:moveTo>
                <a:pt x="16518" y="10452"/>
              </a:moveTo>
              <a:lnTo>
                <a:pt x="0" y="10452"/>
              </a:lnTo>
              <a:lnTo>
                <a:pt x="4320" y="16548"/>
              </a:lnTo>
              <a:lnTo>
                <a:pt x="4320" y="17419"/>
              </a:lnTo>
              <a:lnTo>
                <a:pt x="4320" y="20555"/>
              </a:lnTo>
              <a:moveTo>
                <a:pt x="4320" y="20555"/>
              </a:moveTo>
              <a:lnTo>
                <a:pt x="4320" y="21600"/>
              </a:lnTo>
              <a:lnTo>
                <a:pt x="4320" y="16548"/>
              </a:lnTo>
              <a:lnTo>
                <a:pt x="16899" y="16548"/>
              </a:lnTo>
              <a:lnTo>
                <a:pt x="16899" y="17419"/>
              </a:lnTo>
              <a:moveTo>
                <a:pt x="16899" y="17419"/>
              </a:moveTo>
              <a:lnTo>
                <a:pt x="16899" y="20555"/>
              </a:lnTo>
              <a:lnTo>
                <a:pt x="16899" y="21600"/>
              </a:lnTo>
              <a:lnTo>
                <a:pt x="16899" y="16548"/>
              </a:lnTo>
              <a:lnTo>
                <a:pt x="15247" y="14981"/>
              </a:lnTo>
              <a:moveTo>
                <a:pt x="15247" y="14981"/>
              </a:moveTo>
              <a:lnTo>
                <a:pt x="15247" y="10452"/>
              </a:lnTo>
              <a:lnTo>
                <a:pt x="16899" y="16548"/>
              </a:lnTo>
              <a:lnTo>
                <a:pt x="18042" y="16548"/>
              </a:lnTo>
              <a:lnTo>
                <a:pt x="16518" y="10452"/>
              </a:lnTo>
              <a:lnTo>
                <a:pt x="15247" y="14981"/>
              </a:lnTo>
              <a:lnTo>
                <a:pt x="15247" y="14981"/>
              </a:lnTo>
              <a:lnTo>
                <a:pt x="16772" y="17942"/>
              </a:lnTo>
              <a:lnTo>
                <a:pt x="4447" y="17942"/>
              </a:lnTo>
              <a:moveTo>
                <a:pt x="4447" y="17942"/>
              </a:moveTo>
              <a:lnTo>
                <a:pt x="5972" y="14981"/>
              </a:lnTo>
              <a:lnTo>
                <a:pt x="5972" y="10452"/>
              </a:lnTo>
              <a:lnTo>
                <a:pt x="4320" y="16548"/>
              </a:lnTo>
              <a:lnTo>
                <a:pt x="3176" y="16548"/>
              </a:lnTo>
              <a:moveTo>
                <a:pt x="3176" y="16548"/>
              </a:moveTo>
              <a:lnTo>
                <a:pt x="4701" y="10452"/>
              </a:lnTo>
              <a:lnTo>
                <a:pt x="20202" y="5574"/>
              </a:lnTo>
              <a:lnTo>
                <a:pt x="20711" y="5574"/>
              </a:lnTo>
            </a:path>
          </a:pathLst>
        </a:cu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57150</xdr:rowOff>
    </xdr:from>
    <xdr:to>
      <xdr:col>2</xdr:col>
      <xdr:colOff>76200</xdr:colOff>
      <xdr:row>3</xdr:row>
      <xdr:rowOff>133350</xdr:rowOff>
    </xdr:to>
    <xdr:pic>
      <xdr:nvPicPr>
        <xdr:cNvPr id="1" name="Picture 1"/>
        <xdr:cNvPicPr preferRelativeResize="1">
          <a:picLocks noChangeAspect="1"/>
        </xdr:cNvPicPr>
      </xdr:nvPicPr>
      <xdr:blipFill>
        <a:blip r:embed="rId1"/>
        <a:stretch>
          <a:fillRect/>
        </a:stretch>
      </xdr:blipFill>
      <xdr:spPr>
        <a:xfrm>
          <a:off x="209550" y="57150"/>
          <a:ext cx="447675" cy="561975"/>
        </a:xfrm>
        <a:prstGeom prst="rect">
          <a:avLst/>
        </a:prstGeom>
        <a:noFill/>
        <a:ln w="9525" cmpd="sng">
          <a:noFill/>
        </a:ln>
      </xdr:spPr>
    </xdr:pic>
    <xdr:clientData/>
  </xdr:twoCellAnchor>
  <xdr:twoCellAnchor editAs="oneCell">
    <xdr:from>
      <xdr:col>15</xdr:col>
      <xdr:colOff>209550</xdr:colOff>
      <xdr:row>0</xdr:row>
      <xdr:rowOff>57150</xdr:rowOff>
    </xdr:from>
    <xdr:to>
      <xdr:col>16</xdr:col>
      <xdr:colOff>114300</xdr:colOff>
      <xdr:row>3</xdr:row>
      <xdr:rowOff>133350</xdr:rowOff>
    </xdr:to>
    <xdr:pic>
      <xdr:nvPicPr>
        <xdr:cNvPr id="2" name="Picture 2"/>
        <xdr:cNvPicPr preferRelativeResize="1">
          <a:picLocks noChangeAspect="1"/>
        </xdr:cNvPicPr>
      </xdr:nvPicPr>
      <xdr:blipFill>
        <a:blip r:embed="rId1"/>
        <a:stretch>
          <a:fillRect/>
        </a:stretch>
      </xdr:blipFill>
      <xdr:spPr>
        <a:xfrm>
          <a:off x="8124825" y="57150"/>
          <a:ext cx="4476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22"/>
  <sheetViews>
    <sheetView tabSelected="1" zoomScale="130" zoomScaleNormal="130" zoomScalePageLayoutView="0" workbookViewId="0" topLeftCell="A13">
      <selection activeCell="F21" sqref="F21:I21"/>
    </sheetView>
  </sheetViews>
  <sheetFormatPr defaultColWidth="9.140625" defaultRowHeight="12.75"/>
  <cols>
    <col min="1" max="1" width="8.7109375" style="0" customWidth="1"/>
    <col min="2" max="2" width="10.8515625" style="0" bestFit="1" customWidth="1"/>
    <col min="8" max="9" width="9.28125" style="0" bestFit="1" customWidth="1"/>
    <col min="20" max="23" width="8.8515625" style="0" hidden="1" customWidth="1"/>
    <col min="24" max="27" width="9.140625" style="0" hidden="1" customWidth="1"/>
    <col min="28" max="28" width="9.140625" style="0" customWidth="1"/>
  </cols>
  <sheetData>
    <row r="1" spans="1:12" ht="12.75">
      <c r="A1" s="91"/>
      <c r="B1" s="109"/>
      <c r="C1" s="110"/>
      <c r="D1" s="110"/>
      <c r="E1" s="110"/>
      <c r="F1" s="110"/>
      <c r="G1" s="110"/>
      <c r="H1" s="110"/>
      <c r="I1" s="110"/>
      <c r="J1" s="110"/>
      <c r="K1" s="111"/>
      <c r="L1" s="78"/>
    </row>
    <row r="2" spans="1:12" ht="12.75">
      <c r="A2" s="91"/>
      <c r="B2" s="112"/>
      <c r="C2" s="113"/>
      <c r="D2" s="113"/>
      <c r="E2" s="113"/>
      <c r="F2" s="113"/>
      <c r="G2" s="113"/>
      <c r="H2" s="113"/>
      <c r="I2" s="113"/>
      <c r="J2" s="113"/>
      <c r="K2" s="114"/>
      <c r="L2" s="78"/>
    </row>
    <row r="3" spans="1:12" ht="12.75">
      <c r="A3" s="91"/>
      <c r="B3" s="112"/>
      <c r="C3" s="113"/>
      <c r="D3" s="113"/>
      <c r="E3" s="113"/>
      <c r="F3" s="113"/>
      <c r="G3" s="113"/>
      <c r="H3" s="113"/>
      <c r="I3" s="113"/>
      <c r="J3" s="113"/>
      <c r="K3" s="114"/>
      <c r="L3" s="78"/>
    </row>
    <row r="4" spans="1:12" ht="12.75">
      <c r="A4" s="91"/>
      <c r="B4" s="112"/>
      <c r="C4" s="113"/>
      <c r="D4" s="113"/>
      <c r="E4" s="113"/>
      <c r="F4" s="113"/>
      <c r="G4" s="113"/>
      <c r="H4" s="113"/>
      <c r="I4" s="113"/>
      <c r="J4" s="113"/>
      <c r="K4" s="114"/>
      <c r="L4" s="78"/>
    </row>
    <row r="5" spans="1:12" ht="12.75">
      <c r="A5" s="91"/>
      <c r="B5" s="112"/>
      <c r="C5" s="113"/>
      <c r="D5" s="113"/>
      <c r="E5" s="113"/>
      <c r="F5" s="113"/>
      <c r="G5" s="113"/>
      <c r="H5" s="113"/>
      <c r="I5" s="113"/>
      <c r="J5" s="113"/>
      <c r="K5" s="114"/>
      <c r="L5" s="78"/>
    </row>
    <row r="6" spans="1:12" ht="12.75">
      <c r="A6" s="91"/>
      <c r="B6" s="112"/>
      <c r="C6" s="113"/>
      <c r="D6" s="113"/>
      <c r="E6" s="113"/>
      <c r="F6" s="113"/>
      <c r="G6" s="113"/>
      <c r="H6" s="113"/>
      <c r="I6" s="113"/>
      <c r="J6" s="113"/>
      <c r="K6" s="114"/>
      <c r="L6" s="78"/>
    </row>
    <row r="7" spans="1:12" ht="12.75">
      <c r="A7" s="91"/>
      <c r="B7" s="112"/>
      <c r="C7" s="113"/>
      <c r="D7" s="113"/>
      <c r="E7" s="113"/>
      <c r="F7" s="113"/>
      <c r="G7" s="113"/>
      <c r="H7" s="113"/>
      <c r="I7" s="113"/>
      <c r="J7" s="113"/>
      <c r="K7" s="114"/>
      <c r="L7" s="78"/>
    </row>
    <row r="8" spans="1:12" ht="12.75">
      <c r="A8" s="91"/>
      <c r="B8" s="115"/>
      <c r="C8" s="116"/>
      <c r="D8" s="116"/>
      <c r="E8" s="116"/>
      <c r="F8" s="116"/>
      <c r="G8" s="116"/>
      <c r="H8" s="116"/>
      <c r="I8" s="116"/>
      <c r="J8" s="116"/>
      <c r="K8" s="117"/>
      <c r="L8" s="78"/>
    </row>
    <row r="9" spans="1:12" ht="15" customHeight="1">
      <c r="A9" s="92"/>
      <c r="B9" s="102" t="s">
        <v>44</v>
      </c>
      <c r="C9" s="102"/>
      <c r="D9" s="102"/>
      <c r="E9" s="102"/>
      <c r="F9" s="102"/>
      <c r="G9" s="102"/>
      <c r="H9" s="102"/>
      <c r="I9" s="102"/>
      <c r="J9" s="102"/>
      <c r="K9" s="103"/>
      <c r="L9" s="78"/>
    </row>
    <row r="10" spans="1:12" ht="15" customHeight="1">
      <c r="A10" s="92"/>
      <c r="B10" s="104"/>
      <c r="C10" s="104"/>
      <c r="D10" s="104"/>
      <c r="E10" s="104"/>
      <c r="F10" s="104"/>
      <c r="G10" s="104"/>
      <c r="H10" s="104"/>
      <c r="I10" s="104"/>
      <c r="J10" s="104"/>
      <c r="K10" s="105"/>
      <c r="L10" s="78"/>
    </row>
    <row r="11" spans="1:12" ht="12.75">
      <c r="A11" s="92"/>
      <c r="B11" s="79" t="s">
        <v>24</v>
      </c>
      <c r="C11" s="80"/>
      <c r="D11" s="80"/>
      <c r="E11" s="80"/>
      <c r="F11" s="80"/>
      <c r="G11" s="80"/>
      <c r="H11" s="80"/>
      <c r="I11" s="80"/>
      <c r="J11" s="80"/>
      <c r="K11" s="81"/>
      <c r="L11" s="78"/>
    </row>
    <row r="12" spans="1:12" ht="12.75">
      <c r="A12" s="92"/>
      <c r="B12" s="99" t="s">
        <v>23</v>
      </c>
      <c r="C12" s="99"/>
      <c r="D12" s="99"/>
      <c r="E12" s="99"/>
      <c r="F12" s="99"/>
      <c r="G12" s="99"/>
      <c r="H12" s="99"/>
      <c r="I12" s="99"/>
      <c r="J12" s="99"/>
      <c r="K12" s="100"/>
      <c r="L12" s="78"/>
    </row>
    <row r="13" spans="1:12" ht="12.75">
      <c r="A13" s="92"/>
      <c r="B13" s="84" t="s">
        <v>32</v>
      </c>
      <c r="C13" s="84"/>
      <c r="D13" s="84"/>
      <c r="E13" s="84"/>
      <c r="F13" s="84"/>
      <c r="G13" s="84"/>
      <c r="H13" s="84"/>
      <c r="I13" s="84"/>
      <c r="J13" s="84"/>
      <c r="K13" s="85"/>
      <c r="L13" s="78"/>
    </row>
    <row r="14" spans="1:12" ht="12.75">
      <c r="A14" s="92"/>
      <c r="B14" s="84"/>
      <c r="C14" s="84"/>
      <c r="D14" s="84"/>
      <c r="E14" s="84"/>
      <c r="F14" s="84"/>
      <c r="G14" s="84"/>
      <c r="H14" s="84"/>
      <c r="I14" s="84"/>
      <c r="J14" s="84"/>
      <c r="K14" s="85"/>
      <c r="L14" s="78"/>
    </row>
    <row r="15" spans="1:12" ht="12.75">
      <c r="A15" s="92"/>
      <c r="B15" s="84"/>
      <c r="C15" s="84"/>
      <c r="D15" s="84"/>
      <c r="E15" s="84"/>
      <c r="F15" s="84"/>
      <c r="G15" s="84"/>
      <c r="H15" s="84"/>
      <c r="I15" s="84"/>
      <c r="J15" s="84"/>
      <c r="K15" s="85"/>
      <c r="L15" s="78"/>
    </row>
    <row r="16" spans="1:12" ht="12.75">
      <c r="A16" s="92"/>
      <c r="B16" s="125" t="s">
        <v>25</v>
      </c>
      <c r="C16" s="125"/>
      <c r="D16" s="125"/>
      <c r="E16" s="125"/>
      <c r="F16" s="125"/>
      <c r="G16" s="125"/>
      <c r="H16" s="125"/>
      <c r="I16" s="125"/>
      <c r="J16" s="125"/>
      <c r="K16" s="126"/>
      <c r="L16" s="78"/>
    </row>
    <row r="17" spans="1:12" ht="12.75">
      <c r="A17" s="92"/>
      <c r="B17" s="127" t="s">
        <v>27</v>
      </c>
      <c r="C17" s="127"/>
      <c r="D17" s="127"/>
      <c r="E17" s="127"/>
      <c r="F17" s="127"/>
      <c r="G17" s="127"/>
      <c r="H17" s="127"/>
      <c r="I17" s="127"/>
      <c r="J17" s="127"/>
      <c r="K17" s="128"/>
      <c r="L17" s="78"/>
    </row>
    <row r="18" spans="1:12" ht="37.5" customHeight="1">
      <c r="A18" s="92"/>
      <c r="B18" s="106" t="s">
        <v>28</v>
      </c>
      <c r="C18" s="107"/>
      <c r="D18" s="107"/>
      <c r="E18" s="107"/>
      <c r="F18" s="107"/>
      <c r="G18" s="107"/>
      <c r="H18" s="107"/>
      <c r="I18" s="107"/>
      <c r="J18" s="107"/>
      <c r="K18" s="108"/>
      <c r="L18" s="78"/>
    </row>
    <row r="19" spans="1:12" ht="24.75" customHeight="1">
      <c r="A19" s="92"/>
      <c r="B19" s="106" t="s">
        <v>56</v>
      </c>
      <c r="C19" s="107"/>
      <c r="D19" s="107"/>
      <c r="E19" s="107"/>
      <c r="F19" s="107"/>
      <c r="G19" s="107"/>
      <c r="H19" s="107"/>
      <c r="I19" s="107"/>
      <c r="J19" s="107"/>
      <c r="K19" s="108"/>
      <c r="L19" s="78"/>
    </row>
    <row r="20" spans="1:12" ht="12.75">
      <c r="A20" s="92"/>
      <c r="B20" s="82"/>
      <c r="C20" s="82"/>
      <c r="D20" s="83"/>
      <c r="E20" s="83"/>
      <c r="F20" s="83"/>
      <c r="G20" s="83"/>
      <c r="H20" s="83"/>
      <c r="I20" s="83"/>
      <c r="J20" s="82"/>
      <c r="K20" s="82"/>
      <c r="L20" s="78"/>
    </row>
    <row r="21" spans="1:12" ht="15.75">
      <c r="A21" s="92"/>
      <c r="B21" s="82"/>
      <c r="C21" s="82"/>
      <c r="D21" s="101" t="s">
        <v>20</v>
      </c>
      <c r="E21" s="101"/>
      <c r="F21" s="93"/>
      <c r="G21" s="94"/>
      <c r="H21" s="94"/>
      <c r="I21" s="95"/>
      <c r="J21" s="82"/>
      <c r="K21" s="82"/>
      <c r="L21" s="78"/>
    </row>
    <row r="22" spans="1:12" ht="15.75">
      <c r="A22" s="92"/>
      <c r="B22" s="82"/>
      <c r="C22" s="82"/>
      <c r="D22" s="101" t="s">
        <v>18</v>
      </c>
      <c r="E22" s="101"/>
      <c r="F22" s="93"/>
      <c r="G22" s="94"/>
      <c r="H22" s="94"/>
      <c r="I22" s="95"/>
      <c r="J22" s="82"/>
      <c r="K22" s="82"/>
      <c r="L22" s="78"/>
    </row>
    <row r="23" spans="1:12" ht="15.75">
      <c r="A23" s="92"/>
      <c r="B23" s="82"/>
      <c r="C23" s="82"/>
      <c r="D23" s="101" t="s">
        <v>19</v>
      </c>
      <c r="E23" s="101"/>
      <c r="F23" s="96"/>
      <c r="G23" s="97"/>
      <c r="H23" s="97"/>
      <c r="I23" s="98"/>
      <c r="J23" s="82"/>
      <c r="K23" s="82"/>
      <c r="L23" s="78"/>
    </row>
    <row r="24" spans="1:12" ht="15.75">
      <c r="A24" s="92"/>
      <c r="B24" s="82"/>
      <c r="C24" s="82"/>
      <c r="D24" s="86" t="s">
        <v>21</v>
      </c>
      <c r="E24" s="87"/>
      <c r="F24" s="96"/>
      <c r="G24" s="97"/>
      <c r="H24" s="97"/>
      <c r="I24" s="98"/>
      <c r="J24" s="82"/>
      <c r="K24" s="82"/>
      <c r="L24" s="78"/>
    </row>
    <row r="25" spans="1:12" ht="15.75">
      <c r="A25" s="92"/>
      <c r="B25" s="82"/>
      <c r="C25" s="82"/>
      <c r="D25" s="86" t="s">
        <v>22</v>
      </c>
      <c r="E25" s="87"/>
      <c r="F25" s="96"/>
      <c r="G25" s="97"/>
      <c r="H25" s="97"/>
      <c r="I25" s="98"/>
      <c r="J25" s="82"/>
      <c r="K25" s="82"/>
      <c r="L25" s="78"/>
    </row>
    <row r="26" spans="1:25" ht="15.75">
      <c r="A26" s="92"/>
      <c r="B26" s="82"/>
      <c r="C26" s="82"/>
      <c r="D26" s="101" t="s">
        <v>33</v>
      </c>
      <c r="E26" s="101"/>
      <c r="F26" s="88"/>
      <c r="G26" s="89"/>
      <c r="H26" s="89"/>
      <c r="I26" s="90"/>
      <c r="J26" s="82"/>
      <c r="K26" s="82"/>
      <c r="L26" s="78"/>
      <c r="Y26" s="55"/>
    </row>
    <row r="27" spans="1:12" ht="12.75">
      <c r="A27" s="92"/>
      <c r="B27" s="82"/>
      <c r="C27" s="82"/>
      <c r="D27" s="118" t="s">
        <v>45</v>
      </c>
      <c r="E27" s="119"/>
      <c r="F27" s="119"/>
      <c r="G27" s="119"/>
      <c r="H27" s="119"/>
      <c r="I27" s="120"/>
      <c r="J27" s="82"/>
      <c r="K27" s="82"/>
      <c r="L27" s="78"/>
    </row>
    <row r="28" spans="1:20" ht="25.5">
      <c r="A28" s="92"/>
      <c r="B28" s="82"/>
      <c r="C28" s="82"/>
      <c r="D28" s="18" t="s">
        <v>4</v>
      </c>
      <c r="E28" s="18" t="s">
        <v>2</v>
      </c>
      <c r="F28" s="18" t="s">
        <v>5</v>
      </c>
      <c r="G28" s="18" t="s">
        <v>6</v>
      </c>
      <c r="H28" s="4" t="s">
        <v>7</v>
      </c>
      <c r="I28" s="4" t="s">
        <v>26</v>
      </c>
      <c r="J28" s="82"/>
      <c r="K28" s="82"/>
      <c r="L28" s="78"/>
      <c r="T28" s="56"/>
    </row>
    <row r="29" spans="1:28" ht="15.75">
      <c r="A29" s="92"/>
      <c r="B29" s="82"/>
      <c r="C29" s="82"/>
      <c r="D29" s="73">
        <v>44866</v>
      </c>
      <c r="E29" s="76"/>
      <c r="F29" s="76"/>
      <c r="G29" s="76"/>
      <c r="H29" s="76"/>
      <c r="I29" s="75"/>
      <c r="J29" s="82"/>
      <c r="K29" s="82"/>
      <c r="L29" s="78"/>
      <c r="P29" s="71"/>
      <c r="Q29" s="72"/>
      <c r="R29" s="72"/>
      <c r="T29" s="28">
        <f>$D29</f>
        <v>44866</v>
      </c>
      <c r="U29" s="24">
        <f>IF(AND($X29=1,$T29&gt;=$Y29),$C$121,VLOOKUP(Info!$E29,Info!$B$91:Info!$C$120,2,FALSE()))</f>
        <v>0</v>
      </c>
      <c r="V29" s="24">
        <f>VLOOKUP(Info!$F29,Info!$D$91:Info!$E$94,2,FALSE())</f>
        <v>0</v>
      </c>
      <c r="W29" s="24">
        <f>VLOOKUP(Info!$G29,Info!$F$91:Info!$G$96,2,FALSE())</f>
        <v>0</v>
      </c>
      <c r="X29" s="1">
        <f>IF(AND(Info!$E29&gt;=$B$120,$I$46&lt;&gt;$T$46),1,0)</f>
        <v>0</v>
      </c>
      <c r="Y29" s="54">
        <f aca="true" t="shared" si="0" ref="Y29:Y45">$I$46</f>
        <v>0</v>
      </c>
      <c r="Z29" s="54">
        <f>$I$47</f>
        <v>0</v>
      </c>
      <c r="AA29" s="1">
        <f>IF(AND($X29=1,$Z29&lt;=$T29,$I$47&lt;&gt;$T$46),$C$122,$U29)</f>
        <v>0</v>
      </c>
      <c r="AB29" s="70"/>
    </row>
    <row r="30" spans="1:28" ht="15.75">
      <c r="A30" s="92"/>
      <c r="B30" s="82"/>
      <c r="C30" s="82"/>
      <c r="D30" s="73">
        <v>44896</v>
      </c>
      <c r="E30" s="76"/>
      <c r="F30" s="76"/>
      <c r="G30" s="76"/>
      <c r="H30" s="76"/>
      <c r="I30" s="75"/>
      <c r="J30" s="82"/>
      <c r="K30" s="82"/>
      <c r="L30" s="78"/>
      <c r="P30" s="71"/>
      <c r="Q30" s="72"/>
      <c r="R30" s="19"/>
      <c r="T30" s="28">
        <f aca="true" t="shared" si="1" ref="T30:T45">$D30</f>
        <v>44896</v>
      </c>
      <c r="U30" s="24">
        <f>IF(AND($X30=1,$T30&gt;=$Y30),$C$121,VLOOKUP(Info!$E30,Info!$B$91:Info!$C$120,2,FALSE()))</f>
        <v>0</v>
      </c>
      <c r="V30" s="24">
        <f>VLOOKUP(Info!$F30,Info!$D$91:Info!$E$94,2,FALSE())</f>
        <v>0</v>
      </c>
      <c r="W30" s="24">
        <f>VLOOKUP(Info!$G30,Info!$F$91:Info!$G$96,2,FALSE())</f>
        <v>0</v>
      </c>
      <c r="X30" s="1">
        <f>IF(AND(Info!$E30&gt;=$B$120,$I$46&lt;&gt;$T$46),1,0)</f>
        <v>0</v>
      </c>
      <c r="Y30" s="54">
        <f t="shared" si="0"/>
        <v>0</v>
      </c>
      <c r="Z30" s="54">
        <f aca="true" t="shared" si="2" ref="Z30:Z45">$I$47</f>
        <v>0</v>
      </c>
      <c r="AA30" s="1">
        <f aca="true" t="shared" si="3" ref="AA30:AA45">IF(AND($X30=1,$Z30&lt;=$T30,$I$47&lt;&gt;$T$46),$C$122,$U30)</f>
        <v>0</v>
      </c>
      <c r="AB30" s="70"/>
    </row>
    <row r="31" spans="1:28" ht="15.75">
      <c r="A31" s="92"/>
      <c r="B31" s="82"/>
      <c r="C31" s="82"/>
      <c r="D31" s="73">
        <v>44927</v>
      </c>
      <c r="E31" s="76"/>
      <c r="F31" s="76"/>
      <c r="G31" s="76"/>
      <c r="H31" s="76"/>
      <c r="I31" s="75"/>
      <c r="J31" s="82"/>
      <c r="K31" s="82"/>
      <c r="L31" s="78"/>
      <c r="P31" s="71"/>
      <c r="Q31" s="72"/>
      <c r="R31" s="19"/>
      <c r="T31" s="28">
        <f t="shared" si="1"/>
        <v>44927</v>
      </c>
      <c r="U31" s="24">
        <f>IF(AND($X31=1,$T31&gt;=$Y31),$C$121,VLOOKUP(Info!$E31,Info!$B$91:Info!$C$120,2,FALSE()))</f>
        <v>0</v>
      </c>
      <c r="V31" s="24">
        <f>VLOOKUP(Info!$F31,Info!$D$91:Info!$E$94,2,FALSE())</f>
        <v>0</v>
      </c>
      <c r="W31" s="24">
        <f>VLOOKUP(Info!$G31,Info!$F$91:Info!$G$96,2,FALSE())</f>
        <v>0</v>
      </c>
      <c r="X31" s="1">
        <f>IF(AND(Info!$E31&gt;=$B$120,$I$46&lt;&gt;$T$46),1,0)</f>
        <v>0</v>
      </c>
      <c r="Y31" s="54">
        <f t="shared" si="0"/>
        <v>0</v>
      </c>
      <c r="Z31" s="54">
        <f t="shared" si="2"/>
        <v>0</v>
      </c>
      <c r="AA31" s="1">
        <f t="shared" si="3"/>
        <v>0</v>
      </c>
      <c r="AB31" s="70"/>
    </row>
    <row r="32" spans="1:28" ht="15.75">
      <c r="A32" s="92"/>
      <c r="B32" s="82"/>
      <c r="C32" s="82"/>
      <c r="D32" s="73">
        <v>44958</v>
      </c>
      <c r="E32" s="76"/>
      <c r="F32" s="76"/>
      <c r="G32" s="76"/>
      <c r="H32" s="76"/>
      <c r="I32" s="75"/>
      <c r="J32" s="82"/>
      <c r="K32" s="82"/>
      <c r="L32" s="78"/>
      <c r="P32" s="71"/>
      <c r="Q32" s="72"/>
      <c r="R32" s="19"/>
      <c r="T32" s="28">
        <f t="shared" si="1"/>
        <v>44958</v>
      </c>
      <c r="U32" s="24">
        <f>IF(AND($X32=1,$T32&gt;=$Y32),$C$121,VLOOKUP(Info!$E32,Info!$B$91:Info!$C$120,2,FALSE()))</f>
        <v>0</v>
      </c>
      <c r="V32" s="24">
        <f>VLOOKUP(Info!$F32,Info!$D$91:Info!$E$94,2,FALSE())</f>
        <v>0</v>
      </c>
      <c r="W32" s="24">
        <f>VLOOKUP(Info!$G32,Info!$F$91:Info!$G$96,2,FALSE())</f>
        <v>0</v>
      </c>
      <c r="X32" s="1">
        <f>IF(AND(Info!$E32&gt;=$B$120,$I$46&lt;&gt;$T$46),1,0)</f>
        <v>0</v>
      </c>
      <c r="Y32" s="54">
        <f t="shared" si="0"/>
        <v>0</v>
      </c>
      <c r="Z32" s="54">
        <f t="shared" si="2"/>
        <v>0</v>
      </c>
      <c r="AA32" s="1">
        <f t="shared" si="3"/>
        <v>0</v>
      </c>
      <c r="AB32" s="70"/>
    </row>
    <row r="33" spans="1:28" ht="15.75">
      <c r="A33" s="92"/>
      <c r="B33" s="82"/>
      <c r="C33" s="82"/>
      <c r="D33" s="73">
        <v>44986</v>
      </c>
      <c r="E33" s="76"/>
      <c r="F33" s="76"/>
      <c r="G33" s="76"/>
      <c r="H33" s="76"/>
      <c r="I33" s="75"/>
      <c r="J33" s="82"/>
      <c r="K33" s="82"/>
      <c r="L33" s="78"/>
      <c r="P33" s="71"/>
      <c r="Q33" s="72"/>
      <c r="R33" s="19"/>
      <c r="T33" s="28">
        <f t="shared" si="1"/>
        <v>44986</v>
      </c>
      <c r="U33" s="24">
        <f>IF(AND($X33=1,$T33&gt;=$Y33),$C$121,VLOOKUP(Info!$E33,Info!$B$91:Info!$C$120,2,FALSE()))</f>
        <v>0</v>
      </c>
      <c r="V33" s="24">
        <f>VLOOKUP(Info!$F33,Info!$D$91:Info!$E$94,2,FALSE())</f>
        <v>0</v>
      </c>
      <c r="W33" s="24">
        <f>VLOOKUP(Info!$G33,Info!$F$91:Info!$G$96,2,FALSE())</f>
        <v>0</v>
      </c>
      <c r="X33" s="1">
        <f>IF(AND(Info!$E33&gt;=$B$120,$I$46&lt;&gt;$T$46),1,0)</f>
        <v>0</v>
      </c>
      <c r="Y33" s="54">
        <f t="shared" si="0"/>
        <v>0</v>
      </c>
      <c r="Z33" s="54">
        <f t="shared" si="2"/>
        <v>0</v>
      </c>
      <c r="AA33" s="1">
        <f t="shared" si="3"/>
        <v>0</v>
      </c>
      <c r="AB33" s="70"/>
    </row>
    <row r="34" spans="1:28" ht="15.75">
      <c r="A34" s="92"/>
      <c r="B34" s="82"/>
      <c r="C34" s="82"/>
      <c r="D34" s="73">
        <v>45017</v>
      </c>
      <c r="E34" s="76"/>
      <c r="F34" s="76"/>
      <c r="G34" s="76"/>
      <c r="H34" s="76"/>
      <c r="I34" s="75"/>
      <c r="J34" s="82"/>
      <c r="K34" s="82"/>
      <c r="L34" s="78"/>
      <c r="P34" s="71"/>
      <c r="Q34" s="72"/>
      <c r="R34" s="19"/>
      <c r="T34" s="28">
        <f t="shared" si="1"/>
        <v>45017</v>
      </c>
      <c r="U34" s="24">
        <f>IF(AND($X34=1,$T34&gt;=$Y34),$C$121,VLOOKUP(Info!$E34,Info!$B$91:Info!$C$120,2,FALSE()))</f>
        <v>0</v>
      </c>
      <c r="V34" s="24">
        <f>VLOOKUP(Info!$F34,Info!$D$91:Info!$E$94,2,FALSE())</f>
        <v>0</v>
      </c>
      <c r="W34" s="24">
        <f>VLOOKUP(Info!$G34,Info!$F$91:Info!$G$96,2,FALSE())</f>
        <v>0</v>
      </c>
      <c r="X34" s="1">
        <f>IF(AND(Info!$E34&gt;=$B$120,$I$46&lt;&gt;$T$46),1,0)</f>
        <v>0</v>
      </c>
      <c r="Y34" s="54">
        <f t="shared" si="0"/>
        <v>0</v>
      </c>
      <c r="Z34" s="54">
        <f t="shared" si="2"/>
        <v>0</v>
      </c>
      <c r="AA34" s="1">
        <f t="shared" si="3"/>
        <v>0</v>
      </c>
      <c r="AB34" s="70"/>
    </row>
    <row r="35" spans="1:28" ht="15.75">
      <c r="A35" s="92"/>
      <c r="B35" s="82"/>
      <c r="C35" s="82"/>
      <c r="D35" s="73">
        <v>45047</v>
      </c>
      <c r="E35" s="76"/>
      <c r="F35" s="76"/>
      <c r="G35" s="76"/>
      <c r="H35" s="76"/>
      <c r="I35" s="75"/>
      <c r="J35" s="82"/>
      <c r="K35" s="82"/>
      <c r="L35" s="78"/>
      <c r="T35" s="28">
        <f t="shared" si="1"/>
        <v>45047</v>
      </c>
      <c r="U35" s="24">
        <f>IF(AND($X35=1,$T35&gt;=$Y35),$C$121,VLOOKUP(Info!$E35,Info!$B$91:Info!$C$120,2,FALSE()))</f>
        <v>0</v>
      </c>
      <c r="V35" s="24">
        <f>VLOOKUP(Info!$F35,Info!$D$91:Info!$E$94,2,FALSE())</f>
        <v>0</v>
      </c>
      <c r="W35" s="24">
        <f>VLOOKUP(Info!$G35,Info!$F$91:Info!$G$96,2,FALSE())</f>
        <v>0</v>
      </c>
      <c r="X35" s="1">
        <f>IF(AND(Info!$E35&gt;=$B$120,$I$46&lt;&gt;$T$46),1,0)</f>
        <v>0</v>
      </c>
      <c r="Y35" s="54">
        <f t="shared" si="0"/>
        <v>0</v>
      </c>
      <c r="Z35" s="54">
        <f t="shared" si="2"/>
        <v>0</v>
      </c>
      <c r="AA35" s="1">
        <f t="shared" si="3"/>
        <v>0</v>
      </c>
      <c r="AB35" s="70"/>
    </row>
    <row r="36" spans="1:28" ht="15.75">
      <c r="A36" s="92"/>
      <c r="B36" s="82"/>
      <c r="C36" s="82"/>
      <c r="D36" s="73">
        <v>45078</v>
      </c>
      <c r="E36" s="76"/>
      <c r="F36" s="76"/>
      <c r="G36" s="76"/>
      <c r="H36" s="76"/>
      <c r="I36" s="75"/>
      <c r="J36" s="82"/>
      <c r="K36" s="82"/>
      <c r="L36" s="78"/>
      <c r="T36" s="28">
        <f t="shared" si="1"/>
        <v>45078</v>
      </c>
      <c r="U36" s="24">
        <f>IF(AND($X36=1,$T36&gt;=$Y36),$C$121,VLOOKUP(Info!$E36,Info!$B$91:Info!$C$120,2,FALSE()))</f>
        <v>0</v>
      </c>
      <c r="V36" s="24">
        <f>VLOOKUP(Info!$F36,Info!$D$91:Info!$E$94,2,FALSE())</f>
        <v>0</v>
      </c>
      <c r="W36" s="24">
        <f>VLOOKUP(Info!$G36,Info!$F$91:Info!$G$96,2,FALSE())</f>
        <v>0</v>
      </c>
      <c r="X36" s="1">
        <f>IF(AND(Info!$E36&gt;=$B$120,$I$46&lt;&gt;$T$46),1,0)</f>
        <v>0</v>
      </c>
      <c r="Y36" s="54">
        <f t="shared" si="0"/>
        <v>0</v>
      </c>
      <c r="Z36" s="54">
        <f t="shared" si="2"/>
        <v>0</v>
      </c>
      <c r="AA36" s="1">
        <f t="shared" si="3"/>
        <v>0</v>
      </c>
      <c r="AB36" s="70"/>
    </row>
    <row r="37" spans="1:28" ht="15.75">
      <c r="A37" s="92"/>
      <c r="B37" s="82"/>
      <c r="C37" s="82"/>
      <c r="D37" s="73">
        <v>45108</v>
      </c>
      <c r="E37" s="76"/>
      <c r="F37" s="76"/>
      <c r="G37" s="76"/>
      <c r="H37" s="76"/>
      <c r="I37" s="75"/>
      <c r="J37" s="82"/>
      <c r="K37" s="82"/>
      <c r="L37" s="78"/>
      <c r="T37" s="28">
        <f t="shared" si="1"/>
        <v>45108</v>
      </c>
      <c r="U37" s="24">
        <f>IF(AND($X37=1,$T37&gt;=$Y37),$C$121,VLOOKUP(Info!$E37,Info!$B$91:Info!$C$120,2,FALSE()))</f>
        <v>0</v>
      </c>
      <c r="V37" s="24">
        <f>VLOOKUP(Info!$F37,Info!$D$91:Info!$E$94,2,FALSE())</f>
        <v>0</v>
      </c>
      <c r="W37" s="24">
        <f>VLOOKUP(Info!$G37,Info!$F$91:Info!$G$96,2,FALSE())</f>
        <v>0</v>
      </c>
      <c r="X37" s="1">
        <f>IF(AND(Info!$E37&gt;=$B$120,$I$46&lt;&gt;$T$46),1,0)</f>
        <v>0</v>
      </c>
      <c r="Y37" s="54">
        <f t="shared" si="0"/>
        <v>0</v>
      </c>
      <c r="Z37" s="54">
        <f t="shared" si="2"/>
        <v>0</v>
      </c>
      <c r="AA37" s="1">
        <f t="shared" si="3"/>
        <v>0</v>
      </c>
      <c r="AB37" s="70"/>
    </row>
    <row r="38" spans="1:28" ht="15.75">
      <c r="A38" s="92"/>
      <c r="B38" s="82"/>
      <c r="C38" s="82"/>
      <c r="D38" s="73">
        <v>45139</v>
      </c>
      <c r="E38" s="76"/>
      <c r="F38" s="76"/>
      <c r="G38" s="76"/>
      <c r="H38" s="76"/>
      <c r="I38" s="75"/>
      <c r="J38" s="82"/>
      <c r="K38" s="82"/>
      <c r="L38" s="78"/>
      <c r="T38" s="28">
        <f t="shared" si="1"/>
        <v>45139</v>
      </c>
      <c r="U38" s="24">
        <f>IF(AND($X38=1,$T38&gt;=$Y38),$C$121,VLOOKUP(Info!$E38,Info!$B$91:Info!$C$120,2,FALSE()))</f>
        <v>0</v>
      </c>
      <c r="V38" s="24">
        <f>VLOOKUP(Info!$F38,Info!$D$91:Info!$E$94,2,FALSE())</f>
        <v>0</v>
      </c>
      <c r="W38" s="24">
        <f>VLOOKUP(Info!$G38,Info!$F$91:Info!$G$96,2,FALSE())</f>
        <v>0</v>
      </c>
      <c r="X38" s="1">
        <f>IF(AND(Info!$E38&gt;=$B$120,$I$46&lt;&gt;$T$46),1,0)</f>
        <v>0</v>
      </c>
      <c r="Y38" s="54">
        <f t="shared" si="0"/>
        <v>0</v>
      </c>
      <c r="Z38" s="54">
        <f t="shared" si="2"/>
        <v>0</v>
      </c>
      <c r="AA38" s="1">
        <f t="shared" si="3"/>
        <v>0</v>
      </c>
      <c r="AB38" s="70"/>
    </row>
    <row r="39" spans="1:28" ht="15.75">
      <c r="A39" s="92"/>
      <c r="B39" s="82"/>
      <c r="C39" s="82"/>
      <c r="D39" s="73">
        <v>45170</v>
      </c>
      <c r="E39" s="76"/>
      <c r="F39" s="76"/>
      <c r="G39" s="76"/>
      <c r="H39" s="76"/>
      <c r="I39" s="75"/>
      <c r="J39" s="82"/>
      <c r="K39" s="82"/>
      <c r="L39" s="78"/>
      <c r="T39" s="28">
        <f t="shared" si="1"/>
        <v>45170</v>
      </c>
      <c r="U39" s="24">
        <f>IF(AND($X39=1,$T39&gt;=$Y39),$C$121,VLOOKUP(Info!$E39,Info!$B$91:Info!$C$120,2,FALSE()))</f>
        <v>0</v>
      </c>
      <c r="V39" s="24">
        <f>VLOOKUP(Info!$F39,Info!$D$91:Info!$E$94,2,FALSE())</f>
        <v>0</v>
      </c>
      <c r="W39" s="24">
        <f>VLOOKUP(Info!$G39,Info!$F$91:Info!$G$96,2,FALSE())</f>
        <v>0</v>
      </c>
      <c r="X39" s="1">
        <f>IF(AND(Info!$E39&gt;=$B$120,$I$46&lt;&gt;$T$46),1,0)</f>
        <v>0</v>
      </c>
      <c r="Y39" s="54">
        <f t="shared" si="0"/>
        <v>0</v>
      </c>
      <c r="Z39" s="54">
        <f t="shared" si="2"/>
        <v>0</v>
      </c>
      <c r="AA39" s="1">
        <f t="shared" si="3"/>
        <v>0</v>
      </c>
      <c r="AB39" s="70"/>
    </row>
    <row r="40" spans="1:28" ht="15.75">
      <c r="A40" s="92"/>
      <c r="B40" s="82"/>
      <c r="C40" s="82"/>
      <c r="D40" s="73">
        <v>45200</v>
      </c>
      <c r="E40" s="76"/>
      <c r="F40" s="76"/>
      <c r="G40" s="76"/>
      <c r="H40" s="76"/>
      <c r="I40" s="75"/>
      <c r="J40" s="82"/>
      <c r="K40" s="82"/>
      <c r="L40" s="78"/>
      <c r="T40" s="28">
        <f t="shared" si="1"/>
        <v>45200</v>
      </c>
      <c r="U40" s="24">
        <f>IF(AND($X40=1,$T40&gt;=$Y40),$C$121,VLOOKUP(Info!$E40,Info!$B$91:Info!$C$120,2,FALSE()))</f>
        <v>0</v>
      </c>
      <c r="V40" s="24">
        <f>VLOOKUP(Info!$F40,Info!$D$91:Info!$E$94,2,FALSE())</f>
        <v>0</v>
      </c>
      <c r="W40" s="24">
        <f>VLOOKUP(Info!$G40,Info!$F$91:Info!$G$96,2,FALSE())</f>
        <v>0</v>
      </c>
      <c r="X40" s="1">
        <f>IF(AND(Info!$E40&gt;=$B$120,$I$46&lt;&gt;$T$46),1,0)</f>
        <v>0</v>
      </c>
      <c r="Y40" s="54">
        <f t="shared" si="0"/>
        <v>0</v>
      </c>
      <c r="Z40" s="54">
        <f t="shared" si="2"/>
        <v>0</v>
      </c>
      <c r="AA40" s="1">
        <f t="shared" si="3"/>
        <v>0</v>
      </c>
      <c r="AB40" s="70"/>
    </row>
    <row r="41" spans="1:28" ht="15.75">
      <c r="A41" s="92"/>
      <c r="B41" s="82"/>
      <c r="C41" s="82"/>
      <c r="D41" s="73">
        <v>45231</v>
      </c>
      <c r="E41" s="76"/>
      <c r="F41" s="76"/>
      <c r="G41" s="76"/>
      <c r="H41" s="76"/>
      <c r="I41" s="75"/>
      <c r="J41" s="82"/>
      <c r="K41" s="82"/>
      <c r="L41" s="78"/>
      <c r="T41" s="28">
        <f t="shared" si="1"/>
        <v>45231</v>
      </c>
      <c r="U41" s="24">
        <f>IF(AND($X41=1,$T41&gt;=$Y41),$C$121,VLOOKUP(Info!$E41,Info!$B$91:Info!$C$120,2,FALSE()))</f>
        <v>0</v>
      </c>
      <c r="V41" s="24">
        <f>VLOOKUP(Info!$F41,Info!$D$91:Info!$E$94,2,FALSE())</f>
        <v>0</v>
      </c>
      <c r="W41" s="24">
        <f>VLOOKUP(Info!$G41,Info!$F$91:Info!$G$96,2,FALSE())</f>
        <v>0</v>
      </c>
      <c r="X41" s="1">
        <f>IF(AND(Info!$E41&gt;=$B$120,$I$46&lt;&gt;$T$46),1,0)</f>
        <v>0</v>
      </c>
      <c r="Y41" s="54">
        <f t="shared" si="0"/>
        <v>0</v>
      </c>
      <c r="Z41" s="54">
        <f t="shared" si="2"/>
        <v>0</v>
      </c>
      <c r="AA41" s="1">
        <f t="shared" si="3"/>
        <v>0</v>
      </c>
      <c r="AB41" s="70"/>
    </row>
    <row r="42" spans="1:28" ht="15.75">
      <c r="A42" s="92"/>
      <c r="B42" s="82"/>
      <c r="C42" s="82"/>
      <c r="D42" s="73">
        <v>45261</v>
      </c>
      <c r="E42" s="76"/>
      <c r="F42" s="76"/>
      <c r="G42" s="76"/>
      <c r="H42" s="76"/>
      <c r="I42" s="75"/>
      <c r="J42" s="82"/>
      <c r="K42" s="82"/>
      <c r="L42" s="78"/>
      <c r="T42" s="28">
        <f t="shared" si="1"/>
        <v>45261</v>
      </c>
      <c r="U42" s="24">
        <f>IF(AND($X42=1,$T42&gt;=$Y42),$C$121,VLOOKUP(Info!$E42,Info!$B$91:Info!$C$120,2,FALSE()))</f>
        <v>0</v>
      </c>
      <c r="V42" s="24">
        <f>VLOOKUP(Info!$F42,Info!$D$91:Info!$E$94,2,FALSE())</f>
        <v>0</v>
      </c>
      <c r="W42" s="24">
        <f>VLOOKUP(Info!$G42,Info!$F$91:Info!$G$96,2,FALSE())</f>
        <v>0</v>
      </c>
      <c r="X42" s="1">
        <f>IF(AND(Info!$E42&gt;=$B$120,$I$46&lt;&gt;$T$46),1,0)</f>
        <v>0</v>
      </c>
      <c r="Y42" s="54">
        <f t="shared" si="0"/>
        <v>0</v>
      </c>
      <c r="Z42" s="54">
        <f t="shared" si="2"/>
        <v>0</v>
      </c>
      <c r="AA42" s="1">
        <f t="shared" si="3"/>
        <v>0</v>
      </c>
      <c r="AB42" s="70"/>
    </row>
    <row r="43" spans="1:28" ht="15.75">
      <c r="A43" s="92"/>
      <c r="B43" s="82"/>
      <c r="C43" s="82"/>
      <c r="D43" s="73">
        <v>45292</v>
      </c>
      <c r="E43" s="76"/>
      <c r="F43" s="76"/>
      <c r="G43" s="76"/>
      <c r="H43" s="76"/>
      <c r="I43" s="75"/>
      <c r="J43" s="82"/>
      <c r="K43" s="82"/>
      <c r="L43" s="78"/>
      <c r="T43" s="28">
        <f t="shared" si="1"/>
        <v>45292</v>
      </c>
      <c r="U43" s="24">
        <f>IF(AND($X43=1,$T43&gt;=$Y43),$C$121,VLOOKUP(Info!$E43,Info!$B$91:Info!$C$120,2,FALSE()))</f>
        <v>0</v>
      </c>
      <c r="V43" s="24">
        <f>VLOOKUP(Info!$F43,Info!$D$91:Info!$E$94,2,FALSE())</f>
        <v>0</v>
      </c>
      <c r="W43" s="24">
        <f>VLOOKUP(Info!$G43,Info!$F$91:Info!$G$96,2,FALSE())</f>
        <v>0</v>
      </c>
      <c r="X43" s="1">
        <f>IF(AND(Info!$E43&gt;=$B$120,$I$46&lt;&gt;$T$46),1,0)</f>
        <v>0</v>
      </c>
      <c r="Y43" s="54">
        <f t="shared" si="0"/>
        <v>0</v>
      </c>
      <c r="Z43" s="54">
        <f t="shared" si="2"/>
        <v>0</v>
      </c>
      <c r="AA43" s="1">
        <f t="shared" si="3"/>
        <v>0</v>
      </c>
      <c r="AB43" s="70"/>
    </row>
    <row r="44" spans="1:28" ht="15.75">
      <c r="A44" s="92"/>
      <c r="B44" s="82"/>
      <c r="C44" s="82"/>
      <c r="D44" s="28">
        <v>45323</v>
      </c>
      <c r="E44" s="76"/>
      <c r="F44" s="76"/>
      <c r="G44" s="76"/>
      <c r="H44" s="76"/>
      <c r="I44" s="27"/>
      <c r="J44" s="82"/>
      <c r="K44" s="82"/>
      <c r="L44" s="78"/>
      <c r="T44" s="28">
        <f t="shared" si="1"/>
        <v>45323</v>
      </c>
      <c r="U44" s="24">
        <f>IF(AND($X44=1,$T44&gt;=$Y44),$C$121,VLOOKUP(Info!$E44,Info!$B$91:Info!$C$120,2,FALSE()))</f>
        <v>0</v>
      </c>
      <c r="V44" s="24">
        <f>VLOOKUP(Info!$F44,Info!$D$91:Info!$E$94,2,FALSE())</f>
        <v>0</v>
      </c>
      <c r="W44" s="24">
        <f>VLOOKUP(Info!$G44,Info!$F$91:Info!$G$96,2,FALSE())</f>
        <v>0</v>
      </c>
      <c r="X44" s="1">
        <f>IF(AND(Info!$E44&gt;=$B$120,$I$46&lt;&gt;$T$46),1,0)</f>
        <v>0</v>
      </c>
      <c r="Y44" s="54">
        <f t="shared" si="0"/>
        <v>0</v>
      </c>
      <c r="Z44" s="54">
        <f t="shared" si="2"/>
        <v>0</v>
      </c>
      <c r="AA44" s="1">
        <f t="shared" si="3"/>
        <v>0</v>
      </c>
      <c r="AB44" s="70"/>
    </row>
    <row r="45" spans="1:28" ht="15.75">
      <c r="A45" s="92"/>
      <c r="B45" s="82"/>
      <c r="C45" s="82"/>
      <c r="D45" s="28">
        <v>45352</v>
      </c>
      <c r="E45" s="76"/>
      <c r="F45" s="76"/>
      <c r="G45" s="76"/>
      <c r="H45" s="76"/>
      <c r="I45" s="27"/>
      <c r="J45" s="82"/>
      <c r="K45" s="82"/>
      <c r="L45" s="78"/>
      <c r="T45" s="28">
        <f t="shared" si="1"/>
        <v>45352</v>
      </c>
      <c r="U45" s="24">
        <f>IF(AND($X45=1,$T45&gt;=$Y45),$C$121,VLOOKUP(Info!$E45,Info!$B$91:Info!$C$120,2,FALSE()))</f>
        <v>0</v>
      </c>
      <c r="V45" s="24">
        <f>VLOOKUP(Info!$F45,Info!$D$91:Info!$E$94,2,FALSE())</f>
        <v>0</v>
      </c>
      <c r="W45" s="24">
        <f>VLOOKUP(Info!$G45,Info!$F$91:Info!$G$96,2,FALSE())</f>
        <v>0</v>
      </c>
      <c r="X45" s="1">
        <f>IF(AND(Info!$E45&gt;=$B$120,$I$46&lt;&gt;$T$46),1,0)</f>
        <v>0</v>
      </c>
      <c r="Y45" s="54">
        <f t="shared" si="0"/>
        <v>0</v>
      </c>
      <c r="Z45" s="54">
        <f t="shared" si="2"/>
        <v>0</v>
      </c>
      <c r="AA45" s="1">
        <f t="shared" si="3"/>
        <v>0</v>
      </c>
      <c r="AB45" s="70"/>
    </row>
    <row r="46" spans="1:23" ht="15.75">
      <c r="A46" s="92"/>
      <c r="B46" s="82"/>
      <c r="C46" s="82"/>
      <c r="D46" s="121" t="s">
        <v>46</v>
      </c>
      <c r="E46" s="122"/>
      <c r="F46" s="122"/>
      <c r="G46" s="122"/>
      <c r="H46" s="122"/>
      <c r="I46" s="74"/>
      <c r="J46" s="82"/>
      <c r="K46" s="82"/>
      <c r="L46" s="78"/>
      <c r="T46" s="28">
        <v>0</v>
      </c>
      <c r="U46" s="32"/>
      <c r="V46" s="32"/>
      <c r="W46" s="32"/>
    </row>
    <row r="47" spans="1:23" ht="15.75">
      <c r="A47" s="92"/>
      <c r="B47" s="82"/>
      <c r="C47" s="82"/>
      <c r="D47" s="121" t="s">
        <v>55</v>
      </c>
      <c r="E47" s="122"/>
      <c r="F47" s="122"/>
      <c r="G47" s="122"/>
      <c r="H47" s="122"/>
      <c r="I47" s="74"/>
      <c r="J47" s="82"/>
      <c r="K47" s="82"/>
      <c r="L47" s="78"/>
      <c r="T47" s="69"/>
      <c r="U47" s="32"/>
      <c r="V47" s="32"/>
      <c r="W47" s="32"/>
    </row>
    <row r="48" spans="1:12" ht="12.75">
      <c r="A48" s="92"/>
      <c r="B48" s="83"/>
      <c r="C48" s="83"/>
      <c r="D48" s="138"/>
      <c r="E48" s="138"/>
      <c r="F48" s="138"/>
      <c r="G48" s="138"/>
      <c r="H48" s="138"/>
      <c r="I48" s="138"/>
      <c r="J48" s="83"/>
      <c r="K48" s="83"/>
      <c r="L48" s="78"/>
    </row>
    <row r="49" spans="1:12" ht="12.75" customHeight="1">
      <c r="A49" s="91"/>
      <c r="B49" s="129" t="s">
        <v>57</v>
      </c>
      <c r="C49" s="130"/>
      <c r="D49" s="130"/>
      <c r="E49" s="130"/>
      <c r="F49" s="130"/>
      <c r="G49" s="130"/>
      <c r="H49" s="130"/>
      <c r="I49" s="130"/>
      <c r="J49" s="130"/>
      <c r="K49" s="131"/>
      <c r="L49" s="78"/>
    </row>
    <row r="50" spans="1:12" ht="12.75">
      <c r="A50" s="91"/>
      <c r="B50" s="132"/>
      <c r="C50" s="133"/>
      <c r="D50" s="133"/>
      <c r="E50" s="133"/>
      <c r="F50" s="133"/>
      <c r="G50" s="133"/>
      <c r="H50" s="133"/>
      <c r="I50" s="133"/>
      <c r="J50" s="133"/>
      <c r="K50" s="134"/>
      <c r="L50" s="78"/>
    </row>
    <row r="51" spans="1:12" ht="12.75">
      <c r="A51" s="91"/>
      <c r="B51" s="132"/>
      <c r="C51" s="133"/>
      <c r="D51" s="133"/>
      <c r="E51" s="133"/>
      <c r="F51" s="133"/>
      <c r="G51" s="133"/>
      <c r="H51" s="133"/>
      <c r="I51" s="133"/>
      <c r="J51" s="133"/>
      <c r="K51" s="134"/>
      <c r="L51" s="78"/>
    </row>
    <row r="52" spans="2:11" ht="12.75">
      <c r="B52" s="132"/>
      <c r="C52" s="133"/>
      <c r="D52" s="133"/>
      <c r="E52" s="133"/>
      <c r="F52" s="133"/>
      <c r="G52" s="133"/>
      <c r="H52" s="133"/>
      <c r="I52" s="133"/>
      <c r="J52" s="133"/>
      <c r="K52" s="134"/>
    </row>
    <row r="53" spans="2:11" ht="12.75">
      <c r="B53" s="135"/>
      <c r="C53" s="136"/>
      <c r="D53" s="136"/>
      <c r="E53" s="136"/>
      <c r="F53" s="136"/>
      <c r="G53" s="136"/>
      <c r="H53" s="136"/>
      <c r="I53" s="136"/>
      <c r="J53" s="136"/>
      <c r="K53" s="137"/>
    </row>
    <row r="90" spans="1:10" ht="12.75" hidden="1">
      <c r="A90" s="17" t="s">
        <v>1</v>
      </c>
      <c r="B90" s="17" t="s">
        <v>40</v>
      </c>
      <c r="C90" s="17" t="s">
        <v>51</v>
      </c>
      <c r="D90" s="17" t="s">
        <v>41</v>
      </c>
      <c r="E90" s="17" t="s">
        <v>52</v>
      </c>
      <c r="F90" s="17" t="s">
        <v>42</v>
      </c>
      <c r="G90" s="17" t="s">
        <v>53</v>
      </c>
      <c r="H90" s="17" t="s">
        <v>43</v>
      </c>
      <c r="I90" s="17" t="s">
        <v>54</v>
      </c>
      <c r="J90" s="21"/>
    </row>
    <row r="91" spans="1:10" ht="12.75" hidden="1">
      <c r="A91" s="25">
        <v>0</v>
      </c>
      <c r="B91" s="25">
        <v>0</v>
      </c>
      <c r="C91" s="25">
        <v>0</v>
      </c>
      <c r="D91" s="25">
        <v>0</v>
      </c>
      <c r="E91" s="25">
        <v>0</v>
      </c>
      <c r="F91" s="26">
        <v>0</v>
      </c>
      <c r="G91" s="26">
        <v>0</v>
      </c>
      <c r="H91" s="26">
        <v>0</v>
      </c>
      <c r="I91" s="26">
        <v>0</v>
      </c>
      <c r="J91" s="21"/>
    </row>
    <row r="92" spans="1:9" ht="12.75" hidden="1">
      <c r="A92" s="10">
        <v>1</v>
      </c>
      <c r="B92" s="15">
        <v>17900</v>
      </c>
      <c r="C92" s="15">
        <v>24050</v>
      </c>
      <c r="D92" s="16">
        <v>1250</v>
      </c>
      <c r="E92" s="16">
        <v>1680</v>
      </c>
      <c r="F92" s="2">
        <v>625</v>
      </c>
      <c r="G92" s="2">
        <v>820</v>
      </c>
      <c r="H92" s="1">
        <v>1990</v>
      </c>
      <c r="I92" s="1">
        <v>2680</v>
      </c>
    </row>
    <row r="93" spans="1:9" ht="12.75" hidden="1">
      <c r="A93" s="5">
        <v>2</v>
      </c>
      <c r="B93" s="7">
        <v>18900</v>
      </c>
      <c r="C93" s="7">
        <v>25390</v>
      </c>
      <c r="D93" s="2">
        <v>1940</v>
      </c>
      <c r="E93" s="2">
        <v>2605</v>
      </c>
      <c r="F93" s="2">
        <v>1215</v>
      </c>
      <c r="G93" s="2">
        <v>1640</v>
      </c>
      <c r="H93" s="1">
        <v>2043</v>
      </c>
      <c r="I93" s="1">
        <v>2880</v>
      </c>
    </row>
    <row r="94" spans="1:9" ht="12.75" hidden="1">
      <c r="A94" s="5">
        <v>3</v>
      </c>
      <c r="B94" s="7">
        <v>19900</v>
      </c>
      <c r="C94" s="7">
        <v>26730</v>
      </c>
      <c r="D94" s="2">
        <v>2920</v>
      </c>
      <c r="E94" s="2">
        <v>3925</v>
      </c>
      <c r="F94" s="2">
        <v>1835</v>
      </c>
      <c r="G94" s="2">
        <v>2460</v>
      </c>
      <c r="H94" s="1">
        <v>2262</v>
      </c>
      <c r="I94" s="1">
        <v>3155</v>
      </c>
    </row>
    <row r="95" spans="1:9" ht="12.75" hidden="1">
      <c r="A95" s="5">
        <v>4</v>
      </c>
      <c r="B95" s="7">
        <v>20900</v>
      </c>
      <c r="C95" s="7">
        <v>28070</v>
      </c>
      <c r="D95" s="34"/>
      <c r="E95" s="49"/>
      <c r="F95" s="2">
        <v>2455</v>
      </c>
      <c r="G95" s="2">
        <v>3280</v>
      </c>
      <c r="H95" s="68"/>
      <c r="I95" s="68"/>
    </row>
    <row r="96" spans="1:9" ht="12.75" hidden="1">
      <c r="A96" s="5">
        <v>5</v>
      </c>
      <c r="B96" s="7">
        <v>22130</v>
      </c>
      <c r="C96" s="7">
        <v>29720</v>
      </c>
      <c r="D96" s="34"/>
      <c r="E96" s="49"/>
      <c r="F96" s="2">
        <v>3045</v>
      </c>
      <c r="G96" s="2">
        <v>4100</v>
      </c>
      <c r="H96" s="19"/>
      <c r="I96" s="19"/>
    </row>
    <row r="97" spans="1:9" ht="12.75" hidden="1">
      <c r="A97" s="5">
        <v>6</v>
      </c>
      <c r="B97" s="7">
        <v>23360</v>
      </c>
      <c r="C97" s="7">
        <v>31370</v>
      </c>
      <c r="D97" s="34"/>
      <c r="E97" s="35"/>
      <c r="F97" s="63"/>
      <c r="G97" s="63"/>
      <c r="H97" s="67"/>
      <c r="I97" s="67"/>
    </row>
    <row r="98" spans="1:9" ht="12.75" hidden="1">
      <c r="A98" s="5">
        <v>7</v>
      </c>
      <c r="B98" s="7">
        <v>24590</v>
      </c>
      <c r="C98" s="7">
        <v>33020</v>
      </c>
      <c r="D98" s="34"/>
      <c r="E98" s="49"/>
      <c r="F98" s="123" t="s">
        <v>9</v>
      </c>
      <c r="G98" s="139"/>
      <c r="H98" s="30">
        <v>600</v>
      </c>
      <c r="I98" s="30">
        <v>850</v>
      </c>
    </row>
    <row r="99" spans="1:9" ht="12.75" hidden="1">
      <c r="A99" s="5">
        <v>8</v>
      </c>
      <c r="B99" s="7">
        <v>26080</v>
      </c>
      <c r="C99" s="7">
        <v>35020</v>
      </c>
      <c r="D99" s="34"/>
      <c r="E99" s="35"/>
      <c r="F99" s="64"/>
      <c r="G99" s="65"/>
      <c r="H99" s="66"/>
      <c r="I99" s="66"/>
    </row>
    <row r="100" spans="1:9" ht="12.75" hidden="1">
      <c r="A100" s="5">
        <v>9</v>
      </c>
      <c r="B100" s="7">
        <v>27570</v>
      </c>
      <c r="C100" s="7">
        <v>37020</v>
      </c>
      <c r="D100" s="34"/>
      <c r="E100" s="49"/>
      <c r="F100" s="48" t="s">
        <v>36</v>
      </c>
      <c r="G100" s="29"/>
      <c r="H100" s="31">
        <v>0.1</v>
      </c>
      <c r="I100" s="31">
        <v>0.1</v>
      </c>
    </row>
    <row r="101" spans="1:9" ht="12.75" hidden="1">
      <c r="A101" s="5">
        <v>10</v>
      </c>
      <c r="B101" s="7">
        <v>29060</v>
      </c>
      <c r="C101" s="7">
        <v>39020</v>
      </c>
      <c r="D101" s="34"/>
      <c r="E101" s="35"/>
      <c r="F101" s="60"/>
      <c r="G101" s="61"/>
      <c r="H101" s="17" t="s">
        <v>39</v>
      </c>
      <c r="I101" s="17" t="s">
        <v>50</v>
      </c>
    </row>
    <row r="102" spans="1:9" ht="12.75" hidden="1">
      <c r="A102" s="5">
        <v>11</v>
      </c>
      <c r="B102" s="7">
        <v>30550</v>
      </c>
      <c r="C102" s="7">
        <v>41020</v>
      </c>
      <c r="D102" s="34"/>
      <c r="E102" s="35"/>
      <c r="F102" s="19"/>
      <c r="G102" s="58"/>
      <c r="H102" s="8">
        <v>10.25</v>
      </c>
      <c r="I102" s="8">
        <v>10.25</v>
      </c>
    </row>
    <row r="103" spans="1:9" ht="12.75" hidden="1">
      <c r="A103" s="5">
        <v>12</v>
      </c>
      <c r="B103" s="7">
        <v>32280</v>
      </c>
      <c r="C103" s="7">
        <v>43360</v>
      </c>
      <c r="D103" s="34"/>
      <c r="E103" s="35"/>
      <c r="F103" s="19"/>
      <c r="G103" s="19"/>
      <c r="H103" s="20"/>
      <c r="I103" s="20"/>
    </row>
    <row r="104" spans="1:9" ht="12.75" hidden="1">
      <c r="A104" s="5">
        <v>13</v>
      </c>
      <c r="B104" s="7">
        <v>34010</v>
      </c>
      <c r="C104" s="7">
        <v>45700</v>
      </c>
      <c r="D104" s="34"/>
      <c r="E104" s="35"/>
      <c r="F104" s="59"/>
      <c r="G104" s="19"/>
      <c r="H104" s="20"/>
      <c r="I104" s="20"/>
    </row>
    <row r="105" spans="1:9" ht="12.75" hidden="1">
      <c r="A105" s="5">
        <v>14</v>
      </c>
      <c r="B105" s="7">
        <v>35740</v>
      </c>
      <c r="C105" s="7">
        <v>48040</v>
      </c>
      <c r="D105" s="34"/>
      <c r="E105" s="35"/>
      <c r="F105" s="19"/>
      <c r="G105" s="19"/>
      <c r="H105" s="20"/>
      <c r="I105" s="20"/>
    </row>
    <row r="106" spans="1:9" ht="12.75" hidden="1">
      <c r="A106" s="5">
        <v>15</v>
      </c>
      <c r="B106" s="7">
        <v>37470</v>
      </c>
      <c r="C106" s="7">
        <v>50380</v>
      </c>
      <c r="D106" s="34"/>
      <c r="E106" s="35"/>
      <c r="F106" s="62"/>
      <c r="G106" s="62"/>
      <c r="H106" s="62"/>
      <c r="I106" s="62"/>
    </row>
    <row r="107" spans="1:9" ht="12.75" hidden="1">
      <c r="A107" s="5">
        <v>16</v>
      </c>
      <c r="B107" s="7">
        <v>39200</v>
      </c>
      <c r="C107" s="7">
        <v>52720</v>
      </c>
      <c r="D107" s="34"/>
      <c r="E107" s="49"/>
      <c r="F107" s="123" t="s">
        <v>34</v>
      </c>
      <c r="G107" s="124"/>
      <c r="H107" s="31">
        <v>0.164</v>
      </c>
      <c r="I107" s="31">
        <v>0.265</v>
      </c>
    </row>
    <row r="108" spans="1:12" ht="12.75" hidden="1">
      <c r="A108" s="5">
        <v>17</v>
      </c>
      <c r="B108" s="7">
        <v>40930</v>
      </c>
      <c r="C108" s="7">
        <v>55060</v>
      </c>
      <c r="D108" s="34"/>
      <c r="E108" s="35"/>
      <c r="F108" s="50"/>
      <c r="G108" s="21"/>
      <c r="H108" s="21"/>
      <c r="I108" s="21"/>
      <c r="J108" s="21"/>
      <c r="K108" s="21"/>
      <c r="L108" s="21"/>
    </row>
    <row r="109" spans="1:12" ht="12.75" hidden="1">
      <c r="A109" s="5">
        <v>18</v>
      </c>
      <c r="B109" s="7">
        <v>42660</v>
      </c>
      <c r="C109" s="7">
        <v>57400</v>
      </c>
      <c r="D109" s="34"/>
      <c r="E109" s="35"/>
      <c r="F109" s="19"/>
      <c r="G109" s="20"/>
      <c r="H109" s="20"/>
      <c r="I109" s="20"/>
      <c r="J109" s="20"/>
      <c r="K109" s="20"/>
      <c r="L109" s="20"/>
    </row>
    <row r="110" spans="1:12" ht="12.75" hidden="1">
      <c r="A110" s="5">
        <v>19</v>
      </c>
      <c r="B110" s="7">
        <v>45930</v>
      </c>
      <c r="C110" s="7">
        <v>61800</v>
      </c>
      <c r="D110" s="34"/>
      <c r="E110" s="35"/>
      <c r="F110" s="19"/>
      <c r="G110" s="20"/>
      <c r="H110" s="20"/>
      <c r="I110" s="20"/>
      <c r="J110" s="20"/>
      <c r="K110" s="20"/>
      <c r="L110" s="20"/>
    </row>
    <row r="111" spans="1:12" ht="12.75" hidden="1">
      <c r="A111" s="5">
        <v>20</v>
      </c>
      <c r="B111" s="7">
        <v>47920</v>
      </c>
      <c r="C111" s="7">
        <v>64480</v>
      </c>
      <c r="D111" s="34"/>
      <c r="E111" s="35"/>
      <c r="F111" s="19"/>
      <c r="G111" s="20"/>
      <c r="H111" s="20"/>
      <c r="I111" s="20"/>
      <c r="J111" s="20"/>
      <c r="K111" s="20"/>
      <c r="L111" s="20"/>
    </row>
    <row r="112" spans="1:8" ht="12.75" hidden="1">
      <c r="A112" s="5">
        <v>21</v>
      </c>
      <c r="B112" s="7">
        <v>49910</v>
      </c>
      <c r="C112" s="7">
        <v>67160</v>
      </c>
      <c r="D112" s="34"/>
      <c r="E112" s="35"/>
      <c r="F112" s="19"/>
      <c r="G112" s="20"/>
      <c r="H112" s="20"/>
    </row>
    <row r="113" spans="1:6" ht="12.75" hidden="1">
      <c r="A113" s="5">
        <v>22</v>
      </c>
      <c r="B113" s="7">
        <v>51900</v>
      </c>
      <c r="C113" s="7">
        <v>69840</v>
      </c>
      <c r="D113" s="34"/>
      <c r="E113" s="35"/>
      <c r="F113" s="19"/>
    </row>
    <row r="114" spans="1:6" ht="12.75" hidden="1">
      <c r="A114" s="5">
        <v>23</v>
      </c>
      <c r="B114" s="7">
        <v>53890</v>
      </c>
      <c r="C114" s="7">
        <v>72520</v>
      </c>
      <c r="D114" s="34"/>
      <c r="E114" s="35"/>
      <c r="F114" s="19"/>
    </row>
    <row r="115" spans="1:6" ht="12.75" hidden="1">
      <c r="A115" s="5">
        <v>24</v>
      </c>
      <c r="B115" s="7">
        <v>55880</v>
      </c>
      <c r="C115" s="7">
        <v>75200</v>
      </c>
      <c r="D115" s="34"/>
      <c r="E115" s="35"/>
      <c r="F115" s="19"/>
    </row>
    <row r="116" spans="1:5" ht="12.75" hidden="1">
      <c r="A116" s="5">
        <v>25</v>
      </c>
      <c r="B116" s="7">
        <v>57870</v>
      </c>
      <c r="C116" s="7">
        <v>77880</v>
      </c>
      <c r="D116" s="34"/>
      <c r="E116" s="35"/>
    </row>
    <row r="117" spans="1:5" ht="12.75" hidden="1">
      <c r="A117" s="33">
        <v>26</v>
      </c>
      <c r="B117" s="7">
        <v>59860</v>
      </c>
      <c r="C117" s="7">
        <v>80560</v>
      </c>
      <c r="D117" s="34"/>
      <c r="E117" s="35"/>
    </row>
    <row r="118" spans="1:3" ht="12.75" hidden="1">
      <c r="A118" s="33">
        <v>27</v>
      </c>
      <c r="B118" s="7">
        <v>61850</v>
      </c>
      <c r="C118" s="1">
        <v>83240</v>
      </c>
    </row>
    <row r="119" spans="1:3" ht="12.75" hidden="1">
      <c r="A119" s="33">
        <v>28</v>
      </c>
      <c r="B119" s="7">
        <v>63840</v>
      </c>
      <c r="C119" s="1">
        <v>85920</v>
      </c>
    </row>
    <row r="120" spans="1:3" ht="12.75" hidden="1">
      <c r="A120" s="33">
        <v>29</v>
      </c>
      <c r="B120" s="7">
        <v>65830</v>
      </c>
      <c r="C120" s="1">
        <v>88600</v>
      </c>
    </row>
    <row r="121" spans="1:3" ht="12.75" hidden="1">
      <c r="A121" s="33">
        <v>30</v>
      </c>
      <c r="B121" s="7">
        <v>65830</v>
      </c>
      <c r="C121" s="1">
        <v>91280</v>
      </c>
    </row>
    <row r="122" spans="1:3" ht="12.75" hidden="1">
      <c r="A122" s="33">
        <v>31</v>
      </c>
      <c r="B122" s="7">
        <v>65830</v>
      </c>
      <c r="C122" s="1">
        <v>93960</v>
      </c>
    </row>
  </sheetData>
  <sheetProtection password="C50D" sheet="1" selectLockedCells="1"/>
  <mergeCells count="33">
    <mergeCell ref="D48:I48"/>
    <mergeCell ref="D21:E21"/>
    <mergeCell ref="F98:G98"/>
    <mergeCell ref="D23:E23"/>
    <mergeCell ref="J20:K48"/>
    <mergeCell ref="D26:E26"/>
    <mergeCell ref="F107:G107"/>
    <mergeCell ref="B16:K16"/>
    <mergeCell ref="B19:K19"/>
    <mergeCell ref="B17:K17"/>
    <mergeCell ref="F24:I24"/>
    <mergeCell ref="F25:I25"/>
    <mergeCell ref="B49:K53"/>
    <mergeCell ref="A1:A51"/>
    <mergeCell ref="F21:I21"/>
    <mergeCell ref="F22:I22"/>
    <mergeCell ref="F23:I23"/>
    <mergeCell ref="B12:K12"/>
    <mergeCell ref="D22:E22"/>
    <mergeCell ref="B9:K10"/>
    <mergeCell ref="B18:K18"/>
    <mergeCell ref="B1:K8"/>
    <mergeCell ref="D25:E25"/>
    <mergeCell ref="L1:L51"/>
    <mergeCell ref="B11:K11"/>
    <mergeCell ref="B20:C48"/>
    <mergeCell ref="D20:I20"/>
    <mergeCell ref="B13:K15"/>
    <mergeCell ref="D24:E24"/>
    <mergeCell ref="F26:I26"/>
    <mergeCell ref="D27:I27"/>
    <mergeCell ref="D46:H46"/>
    <mergeCell ref="D47:H47"/>
  </mergeCells>
  <dataValidations count="11">
    <dataValidation type="whole" operator="lessThanOrEqual" allowBlank="1" showInputMessage="1" showErrorMessage="1" promptTitle="Days on LOP" prompt="Please enter the number of days for which Pay has to be deducted." errorTitle="Invalid Number of Days" error="Please enter the correct number of days" sqref="I29 I34 I36 I39 I41">
      <formula1>30</formula1>
    </dataValidation>
    <dataValidation type="whole" operator="lessThanOrEqual" allowBlank="1" showInputMessage="1" showErrorMessage="1" promptTitle="Days on LOP" prompt="Please enter the number of days for which Pay has to be deducted." errorTitle="Invalid Number of Days" error="Please enter the correct number of days" sqref="I30:I31 I33 I35 I37:I38 I40 I42:I43 I45">
      <formula1>31</formula1>
    </dataValidation>
    <dataValidation type="whole" operator="lessThanOrEqual" allowBlank="1" showInputMessage="1" showErrorMessage="1" promptTitle="Days on LOP" prompt="Please enter the number of days for which Pay has to be deducted." errorTitle="Invalid Number of Days" error="Please enter the correct number of days" sqref="I32">
      <formula1>28</formula1>
    </dataValidation>
    <dataValidation type="whole" operator="lessThanOrEqual" allowBlank="1" showInputMessage="1" showErrorMessage="1" promptTitle="Days on LOP" prompt="Please enter the number of days for which Pay has to be deducted." errorTitle="Invalid Number of Days" error="Please enter the correct number of days" sqref="I44">
      <formula1>29</formula1>
    </dataValidation>
    <dataValidation type="list" allowBlank="1" showInputMessage="1" showErrorMessage="1" promptTitle="Pension or NPS" prompt="Please select Pension or NPS" errorTitle="Wrong Option" error="Please select the correct Option" sqref="F26:I26">
      <formula1>"Pension, NPS"</formula1>
    </dataValidation>
    <dataValidation type="list" allowBlank="1" showInputMessage="1" showErrorMessage="1" promptTitle="10th Stagnation" prompt="If you are eligible for 10th Stagnation, please select the month from which you are eligible" errorTitle="Wrong Date" error="Please choose the correct date." sqref="I46">
      <formula1>$D$29:$D$45</formula1>
    </dataValidation>
    <dataValidation type="list" allowBlank="1" showInputMessage="1" showErrorMessage="1" promptTitle="11th BP FPP" prompt="Please select your 11th Bipartite Fixed Personal Pay" errorTitle="Wrong FPP" error="The Fixed Personal Pay selected is incorrect!" sqref="H29:H45">
      <formula1>IF(E29&gt;$B$111,$H$93:$H$94,$H$91:$H$91)</formula1>
    </dataValidation>
    <dataValidation type="list" showInputMessage="1" showErrorMessage="1" promptTitle="11th BP Basic Pay" prompt="Please select your 11th Bipartite Basic Pay" errorTitle="Wrong Basic Pay" error="The Basic Pay you have selected is incorrect !" sqref="E29:E45">
      <formula1>$B$92:$B$120</formula1>
    </dataValidation>
    <dataValidation type="list" showInputMessage="1" showErrorMessage="1" promptTitle="11th BP Spl. Pay" prompt="Please select your 11th Bipartite Special Pay" errorTitle="Wrong Special Pay" error="The Special Pay selected is not correct !" sqref="F29:F45">
      <formula1>$D$92:$D$94</formula1>
    </dataValidation>
    <dataValidation type="list" showInputMessage="1" showErrorMessage="1" promptTitle="11th BP PQP" prompt="Please select your 11th Bipartite PQP/GP" errorTitle="Wrong PQP" error="The PQP/GP selected is not correct" sqref="G29:G45">
      <formula1>IF(E29&gt;$B$111,$F$92:$F$96,$F$91:$F$91)</formula1>
    </dataValidation>
    <dataValidation type="list" allowBlank="1" showInputMessage="1" showErrorMessage="1" promptTitle="11th Stagnation" prompt="If you are eligible for 11th Stagnation, please select the month from which you are eligible" errorTitle="Wrong Date" error="Please choose the correct date." sqref="I47">
      <formula1>$D$29:$D$45</formula1>
    </dataValidation>
  </dataValidations>
  <printOptions/>
  <pageMargins left="0.75" right="0.75" top="1" bottom="1" header="0.5" footer="0.5"/>
  <pageSetup horizontalDpi="200" verticalDpi="200" orientation="landscape" paperSize="9" r:id="rId2"/>
  <drawing r:id="rId1"/>
</worksheet>
</file>

<file path=xl/worksheets/sheet2.xml><?xml version="1.0" encoding="utf-8"?>
<worksheet xmlns="http://schemas.openxmlformats.org/spreadsheetml/2006/main" xmlns:r="http://schemas.openxmlformats.org/officeDocument/2006/relationships">
  <dimension ref="A1:AG118"/>
  <sheetViews>
    <sheetView workbookViewId="0" topLeftCell="A1">
      <selection activeCell="A1" sqref="A1:C4"/>
    </sheetView>
  </sheetViews>
  <sheetFormatPr defaultColWidth="9.140625" defaultRowHeight="12.75"/>
  <cols>
    <col min="1" max="1" width="8.7109375" style="0" customWidth="1"/>
    <col min="2" max="2" width="3.8515625" style="0" hidden="1" customWidth="1"/>
    <col min="3" max="3" width="3.8515625" style="0" customWidth="1"/>
    <col min="4" max="4" width="10.57421875" style="0" customWidth="1"/>
    <col min="5" max="5" width="8.57421875" style="0" customWidth="1"/>
    <col min="6" max="6" width="9.140625" style="0" bestFit="1" customWidth="1"/>
    <col min="7" max="7" width="8.57421875" style="0" customWidth="1"/>
    <col min="8" max="8" width="8.57421875" style="0" hidden="1" customWidth="1"/>
    <col min="9" max="9" width="9.57421875" style="0" customWidth="1"/>
    <col min="10" max="10" width="8.8515625" style="0" bestFit="1" customWidth="1"/>
    <col min="11" max="11" width="10.57421875" style="0" bestFit="1" customWidth="1"/>
    <col min="12" max="12" width="9.57421875" style="0" customWidth="1"/>
    <col min="13" max="13" width="10.57421875" style="0" customWidth="1"/>
    <col min="14" max="14" width="9.57421875" style="0" customWidth="1"/>
    <col min="15" max="15" width="10.57421875" style="0" customWidth="1"/>
    <col min="16" max="16" width="8.140625" style="0" bestFit="1" customWidth="1"/>
    <col min="17" max="17" width="3.8515625" style="0" customWidth="1"/>
    <col min="18" max="18" width="10.57421875" style="0" customWidth="1"/>
    <col min="19" max="20" width="9.140625" style="0" bestFit="1" customWidth="1"/>
    <col min="21" max="21" width="8.57421875" style="0" customWidth="1"/>
    <col min="22" max="22" width="8.57421875" style="0" hidden="1" customWidth="1"/>
    <col min="23" max="23" width="9.57421875" style="0" customWidth="1"/>
    <col min="24" max="24" width="8.8515625" style="0" bestFit="1" customWidth="1"/>
    <col min="25" max="26" width="9.57421875" style="0" customWidth="1"/>
    <col min="27" max="27" width="10.57421875" style="0" customWidth="1"/>
    <col min="28" max="28" width="9.57421875" style="0" customWidth="1"/>
    <col min="29" max="30" width="10.57421875" style="0" customWidth="1"/>
    <col min="31" max="31" width="11.00390625" style="0" customWidth="1"/>
    <col min="32" max="33" width="9.140625" style="0" hidden="1" customWidth="1"/>
  </cols>
  <sheetData>
    <row r="1" spans="1:31" ht="12.75">
      <c r="A1" s="148"/>
      <c r="B1" s="164"/>
      <c r="C1" s="149"/>
      <c r="D1" s="140" t="s">
        <v>47</v>
      </c>
      <c r="E1" s="141"/>
      <c r="F1" s="141"/>
      <c r="G1" s="141"/>
      <c r="H1" s="141"/>
      <c r="I1" s="141"/>
      <c r="J1" s="141"/>
      <c r="K1" s="141"/>
      <c r="L1" s="141"/>
      <c r="M1" s="141"/>
      <c r="N1" s="141"/>
      <c r="O1" s="142"/>
      <c r="P1" s="148"/>
      <c r="Q1" s="149"/>
      <c r="R1" s="140" t="s">
        <v>47</v>
      </c>
      <c r="S1" s="141"/>
      <c r="T1" s="141"/>
      <c r="U1" s="141"/>
      <c r="V1" s="141"/>
      <c r="W1" s="141"/>
      <c r="X1" s="141"/>
      <c r="Y1" s="141"/>
      <c r="Z1" s="141"/>
      <c r="AA1" s="141"/>
      <c r="AB1" s="141"/>
      <c r="AC1" s="141"/>
      <c r="AD1" s="141"/>
      <c r="AE1" s="142"/>
    </row>
    <row r="2" spans="1:31" ht="12.75">
      <c r="A2" s="150"/>
      <c r="B2" s="165"/>
      <c r="C2" s="151"/>
      <c r="D2" s="146" t="s">
        <v>15</v>
      </c>
      <c r="E2" s="147"/>
      <c r="F2" s="157">
        <f>Info!F21</f>
        <v>0</v>
      </c>
      <c r="G2" s="158"/>
      <c r="H2" s="158"/>
      <c r="I2" s="158"/>
      <c r="J2" s="158"/>
      <c r="K2" s="159"/>
      <c r="L2" s="13" t="s">
        <v>21</v>
      </c>
      <c r="M2" s="154">
        <f>Info!F24</f>
        <v>0</v>
      </c>
      <c r="N2" s="155"/>
      <c r="O2" s="156"/>
      <c r="P2" s="150"/>
      <c r="Q2" s="151"/>
      <c r="R2" s="146" t="s">
        <v>15</v>
      </c>
      <c r="S2" s="147"/>
      <c r="T2" s="157">
        <f>F2</f>
        <v>0</v>
      </c>
      <c r="U2" s="158"/>
      <c r="V2" s="158"/>
      <c r="W2" s="158"/>
      <c r="X2" s="158"/>
      <c r="Y2" s="159"/>
      <c r="Z2" s="13" t="s">
        <v>21</v>
      </c>
      <c r="AA2" s="154">
        <f>Info!F24</f>
        <v>0</v>
      </c>
      <c r="AB2" s="155"/>
      <c r="AC2" s="155"/>
      <c r="AD2" s="155"/>
      <c r="AE2" s="156"/>
    </row>
    <row r="3" spans="1:31" ht="12.75">
      <c r="A3" s="150"/>
      <c r="B3" s="165"/>
      <c r="C3" s="151"/>
      <c r="D3" s="146" t="s">
        <v>16</v>
      </c>
      <c r="E3" s="147"/>
      <c r="F3" s="143">
        <f>Info!F23</f>
        <v>0</v>
      </c>
      <c r="G3" s="144"/>
      <c r="H3" s="144"/>
      <c r="I3" s="144"/>
      <c r="J3" s="144"/>
      <c r="K3" s="145"/>
      <c r="L3" s="13" t="s">
        <v>22</v>
      </c>
      <c r="M3" s="154">
        <f>Info!F25</f>
        <v>0</v>
      </c>
      <c r="N3" s="155"/>
      <c r="O3" s="156"/>
      <c r="P3" s="150"/>
      <c r="Q3" s="151"/>
      <c r="R3" s="146" t="s">
        <v>16</v>
      </c>
      <c r="S3" s="147"/>
      <c r="T3" s="143">
        <f>F3</f>
        <v>0</v>
      </c>
      <c r="U3" s="144"/>
      <c r="V3" s="144"/>
      <c r="W3" s="144"/>
      <c r="X3" s="144"/>
      <c r="Y3" s="145"/>
      <c r="Z3" s="13" t="s">
        <v>22</v>
      </c>
      <c r="AA3" s="154">
        <f>Info!F25</f>
        <v>0</v>
      </c>
      <c r="AB3" s="155"/>
      <c r="AC3" s="155"/>
      <c r="AD3" s="155"/>
      <c r="AE3" s="156"/>
    </row>
    <row r="4" spans="1:31" ht="12.75">
      <c r="A4" s="152"/>
      <c r="B4" s="166"/>
      <c r="C4" s="153"/>
      <c r="D4" s="146" t="s">
        <v>17</v>
      </c>
      <c r="E4" s="147"/>
      <c r="F4" s="157">
        <f>Info!F22</f>
        <v>0</v>
      </c>
      <c r="G4" s="158"/>
      <c r="H4" s="158"/>
      <c r="I4" s="158"/>
      <c r="J4" s="158"/>
      <c r="K4" s="159"/>
      <c r="L4" s="22"/>
      <c r="M4" s="168"/>
      <c r="N4" s="169"/>
      <c r="O4" s="170"/>
      <c r="P4" s="152"/>
      <c r="Q4" s="153"/>
      <c r="R4" s="146" t="s">
        <v>17</v>
      </c>
      <c r="S4" s="147"/>
      <c r="T4" s="157">
        <f>F4</f>
        <v>0</v>
      </c>
      <c r="U4" s="158"/>
      <c r="V4" s="158"/>
      <c r="W4" s="158"/>
      <c r="X4" s="158"/>
      <c r="Y4" s="159"/>
      <c r="Z4" s="22"/>
      <c r="AA4" s="168"/>
      <c r="AB4" s="169"/>
      <c r="AC4" s="169"/>
      <c r="AD4" s="169"/>
      <c r="AE4" s="170"/>
    </row>
    <row r="5" spans="1:31" ht="12.75" customHeight="1">
      <c r="A5" s="160" t="s">
        <v>4</v>
      </c>
      <c r="B5" s="160" t="s">
        <v>13</v>
      </c>
      <c r="C5" s="162" t="s">
        <v>13</v>
      </c>
      <c r="D5" s="161" t="s">
        <v>29</v>
      </c>
      <c r="E5" s="161"/>
      <c r="F5" s="161"/>
      <c r="G5" s="161"/>
      <c r="H5" s="161"/>
      <c r="I5" s="161"/>
      <c r="J5" s="161"/>
      <c r="K5" s="161"/>
      <c r="L5" s="161"/>
      <c r="M5" s="161"/>
      <c r="N5" s="161"/>
      <c r="O5" s="161"/>
      <c r="P5" s="160" t="s">
        <v>4</v>
      </c>
      <c r="Q5" s="162" t="s">
        <v>13</v>
      </c>
      <c r="R5" s="161" t="s">
        <v>30</v>
      </c>
      <c r="S5" s="161"/>
      <c r="T5" s="161"/>
      <c r="U5" s="161"/>
      <c r="V5" s="161"/>
      <c r="W5" s="161"/>
      <c r="X5" s="161"/>
      <c r="Y5" s="161"/>
      <c r="Z5" s="161"/>
      <c r="AA5" s="161"/>
      <c r="AB5" s="161"/>
      <c r="AC5" s="161"/>
      <c r="AD5" s="140" t="s">
        <v>37</v>
      </c>
      <c r="AE5" s="142"/>
    </row>
    <row r="6" spans="1:31" ht="22.5">
      <c r="A6" s="160"/>
      <c r="B6" s="160"/>
      <c r="C6" s="167"/>
      <c r="D6" s="9" t="s">
        <v>2</v>
      </c>
      <c r="E6" s="9" t="s">
        <v>5</v>
      </c>
      <c r="F6" s="9" t="s">
        <v>6</v>
      </c>
      <c r="G6" s="9" t="s">
        <v>7</v>
      </c>
      <c r="H6" s="9" t="s">
        <v>14</v>
      </c>
      <c r="I6" s="9" t="s">
        <v>34</v>
      </c>
      <c r="J6" s="9" t="s">
        <v>9</v>
      </c>
      <c r="K6" s="9" t="s">
        <v>3</v>
      </c>
      <c r="L6" s="9" t="s">
        <v>0</v>
      </c>
      <c r="M6" s="9" t="s">
        <v>8</v>
      </c>
      <c r="N6" s="9" t="str">
        <f>IF($A$99=1,"PF","NPS")</f>
        <v>NPS</v>
      </c>
      <c r="O6" s="9" t="s">
        <v>10</v>
      </c>
      <c r="P6" s="160"/>
      <c r="Q6" s="163"/>
      <c r="R6" s="9" t="s">
        <v>2</v>
      </c>
      <c r="S6" s="9" t="s">
        <v>5</v>
      </c>
      <c r="T6" s="9" t="s">
        <v>6</v>
      </c>
      <c r="U6" s="9" t="s">
        <v>7</v>
      </c>
      <c r="V6" s="9" t="s">
        <v>14</v>
      </c>
      <c r="W6" s="9" t="s">
        <v>35</v>
      </c>
      <c r="X6" s="9" t="s">
        <v>9</v>
      </c>
      <c r="Y6" s="9" t="s">
        <v>3</v>
      </c>
      <c r="Z6" s="9" t="s">
        <v>0</v>
      </c>
      <c r="AA6" s="9" t="s">
        <v>8</v>
      </c>
      <c r="AB6" s="9" t="str">
        <f>IF($A$99=1,"PF","NPS")</f>
        <v>NPS</v>
      </c>
      <c r="AC6" s="9" t="s">
        <v>10</v>
      </c>
      <c r="AD6" s="9" t="s">
        <v>11</v>
      </c>
      <c r="AE6" s="9" t="s">
        <v>12</v>
      </c>
    </row>
    <row r="7" spans="1:33" ht="12.75">
      <c r="A7" s="11">
        <v>44866</v>
      </c>
      <c r="B7" s="12">
        <v>30</v>
      </c>
      <c r="C7" s="12">
        <f>B7-Info!I29</f>
        <v>30</v>
      </c>
      <c r="D7" s="13">
        <f>Info!E29/B7*C7</f>
        <v>0</v>
      </c>
      <c r="E7" s="13">
        <f>Info!F29/B7*C7</f>
        <v>0</v>
      </c>
      <c r="F7" s="13">
        <f>IF(Info!E29&gt;Info!$B$110,Info!G29/B7*C7,0)</f>
        <v>0</v>
      </c>
      <c r="G7" s="13">
        <f>IF(Info!E29&gt;Info!$B$110,Info!H29/B7*C7,0)</f>
        <v>0</v>
      </c>
      <c r="H7" s="13">
        <f>IF(G7&gt;0,Info!$H$92/B7*C7,0)</f>
        <v>0</v>
      </c>
      <c r="I7" s="14">
        <f>D7*Info!$H$107</f>
        <v>0</v>
      </c>
      <c r="J7" s="14">
        <f>IF(D7&gt;0,Info!$H$98/B7*C7,0)</f>
        <v>0</v>
      </c>
      <c r="K7" s="13">
        <f>((Info!E29+Info!F29+Info!G29)*$C102)/B7*C7+(I7*$C102)+(J7*$C102)</f>
        <v>0</v>
      </c>
      <c r="L7" s="6">
        <f>(D7+E7+F7)*Info!$H$102/100</f>
        <v>0</v>
      </c>
      <c r="M7" s="13">
        <f>D7+E7+F7+G7+I7+J7+K7+L7</f>
        <v>0</v>
      </c>
      <c r="N7" s="13">
        <f>IF($A$99=1,(D7+E7+F7+H7)*Info!$H$100,(D7+E7+F7+AF7+H7)*Info!$H$100)</f>
        <v>0</v>
      </c>
      <c r="O7" s="13">
        <f>M7-N7</f>
        <v>0</v>
      </c>
      <c r="P7" s="11">
        <f>$A7</f>
        <v>44866</v>
      </c>
      <c r="Q7" s="12">
        <f>C7</f>
        <v>30</v>
      </c>
      <c r="R7" s="24">
        <f>Info!$AA29/B7*C7</f>
        <v>0</v>
      </c>
      <c r="S7" s="24">
        <f>VLOOKUP(Info!$F29,Info!$D$91:Info!$E$94,2,FALSE())/B7*C7</f>
        <v>0</v>
      </c>
      <c r="T7" s="24">
        <f>VLOOKUP(Info!$G29,Info!$F$91:Info!$G$96,2,FALSE())/B7*C7</f>
        <v>0</v>
      </c>
      <c r="U7" s="24">
        <f>IF(Info!E29&gt;Info!$B$110,VLOOKUP(Info!$H29,Info!$H$91:Info!$I$94,2,FALSE())/B7*C7,0)</f>
        <v>0</v>
      </c>
      <c r="V7" s="24">
        <f>IF(U7&gt;0,Info!$I$92/B7*C7,0)</f>
        <v>0</v>
      </c>
      <c r="W7" s="14">
        <f>R7*Info!$I$107</f>
        <v>0</v>
      </c>
      <c r="X7" s="14">
        <f>IF($R7&gt;0,Info!$I$98/B7*C7,0)</f>
        <v>0</v>
      </c>
      <c r="Y7" s="13">
        <f>((Info!AA29+Info!V29+Info!W29)*$D102)/B7*C7+(W7*D102)+(X7*D102)</f>
        <v>0</v>
      </c>
      <c r="Z7" s="6">
        <f>(R7+S7+T7)*Info!$I$102/100</f>
        <v>0</v>
      </c>
      <c r="AA7" s="13">
        <f>R7+S7+T7+U7+W7+X7+Y7+Z7</f>
        <v>0</v>
      </c>
      <c r="AB7" s="13">
        <f>IF($A$99=1,(R7+S7+T7+V7)*Info!$I$100,(R7+S7+T7+AG7+V7)*Info!$I$100)</f>
        <v>0</v>
      </c>
      <c r="AC7" s="13">
        <f>AA7-AB7</f>
        <v>0</v>
      </c>
      <c r="AD7" s="13">
        <f>AA7-M7</f>
        <v>0</v>
      </c>
      <c r="AE7" s="13">
        <f>AC7-O7</f>
        <v>0</v>
      </c>
      <c r="AF7" s="51">
        <f>((Info!E29+Info!F29+Info!G29)*$C102)/B7*C7</f>
        <v>0</v>
      </c>
      <c r="AG7" s="51">
        <f>((Info!AA29+Info!V29+Info!W29)*$D102)/B7*C7</f>
        <v>0</v>
      </c>
    </row>
    <row r="8" spans="1:33" ht="12.75">
      <c r="A8" s="11">
        <v>44896</v>
      </c>
      <c r="B8" s="12">
        <v>31</v>
      </c>
      <c r="C8" s="12">
        <f>B8-Info!I30</f>
        <v>31</v>
      </c>
      <c r="D8" s="13">
        <f>Info!E30/B8*C8</f>
        <v>0</v>
      </c>
      <c r="E8" s="13">
        <f>Info!F30/B8*C8</f>
        <v>0</v>
      </c>
      <c r="F8" s="13">
        <f>IF(Info!E30&gt;Info!$B$110,Info!G30/B8*C8,0)</f>
        <v>0</v>
      </c>
      <c r="G8" s="13">
        <f>IF(Info!E30&gt;Info!$B$110,Info!H30/B8*C8,0)</f>
        <v>0</v>
      </c>
      <c r="H8" s="13">
        <f>IF(G8&gt;0,Info!$H$92/B8*C8,0)</f>
        <v>0</v>
      </c>
      <c r="I8" s="14">
        <f>D8*Info!$H$107</f>
        <v>0</v>
      </c>
      <c r="J8" s="14">
        <f>IF(D8&gt;0,Info!$H$98/B8*C8,0)</f>
        <v>0</v>
      </c>
      <c r="K8" s="13">
        <f>((Info!E30+Info!F30+Info!G30)*$C103)/B8*C8+(I8*$C103)+(J8*$C103)</f>
        <v>0</v>
      </c>
      <c r="L8" s="6">
        <f>(D8+E8+F8)*Info!$H$102/100</f>
        <v>0</v>
      </c>
      <c r="M8" s="13">
        <f>D8+E8+F8+G8+I8+J8+K8+L8</f>
        <v>0</v>
      </c>
      <c r="N8" s="13">
        <f>IF($A$99=1,(D8+E8+F8+H8)*Info!$H$100,(D8+E8+F8+AF8+H8)*Info!$H$100)</f>
        <v>0</v>
      </c>
      <c r="O8" s="13">
        <f aca="true" t="shared" si="0" ref="O8:O24">M8-N8</f>
        <v>0</v>
      </c>
      <c r="P8" s="11">
        <f aca="true" t="shared" si="1" ref="P8:P24">$A8</f>
        <v>44896</v>
      </c>
      <c r="Q8" s="12">
        <f>C8</f>
        <v>31</v>
      </c>
      <c r="R8" s="24">
        <f>Info!$AA30/B8*C8</f>
        <v>0</v>
      </c>
      <c r="S8" s="24">
        <f>VLOOKUP(Info!$F30,Info!$D$91:Info!$E$94,2,FALSE())/B8*C8</f>
        <v>0</v>
      </c>
      <c r="T8" s="24">
        <f>VLOOKUP(Info!$G30,Info!$F$91:Info!$G$96,2,FALSE())/B8*C8</f>
        <v>0</v>
      </c>
      <c r="U8" s="24">
        <f>IF(Info!E30&gt;Info!$B$110,VLOOKUP(Info!$H30,Info!$H$91:Info!$I$94,2,FALSE())/B8*C8,0)</f>
        <v>0</v>
      </c>
      <c r="V8" s="24">
        <f>IF(U8&gt;0,Info!$I$92/B8*C8,0)</f>
        <v>0</v>
      </c>
      <c r="W8" s="14">
        <f>R8*Info!$I$107</f>
        <v>0</v>
      </c>
      <c r="X8" s="14">
        <f>IF($R8&gt;0,Info!$I$98/B8*C8,0)</f>
        <v>0</v>
      </c>
      <c r="Y8" s="13">
        <f>((Info!AA30+Info!V30+Info!W30)*$D103)/B8*C8+(W8*D103)+(X8*D103)</f>
        <v>0</v>
      </c>
      <c r="Z8" s="6">
        <f>(R8+S8+T8)*Info!$I$102/100</f>
        <v>0</v>
      </c>
      <c r="AA8" s="13">
        <f>R8+S8+T8+U8+W8+X8+Y8+Z8</f>
        <v>0</v>
      </c>
      <c r="AB8" s="13">
        <f>IF($A$99=1,(R8+S8+T8+V8)*Info!$I$100,(R8+S8+T8+AG8+V8)*Info!$I$100)</f>
        <v>0</v>
      </c>
      <c r="AC8" s="13">
        <f aca="true" t="shared" si="2" ref="AC8:AC24">AA8-AB8</f>
        <v>0</v>
      </c>
      <c r="AD8" s="13">
        <f>AA8-M8</f>
        <v>0</v>
      </c>
      <c r="AE8" s="13">
        <f>AC8-O8</f>
        <v>0</v>
      </c>
      <c r="AF8" s="51">
        <f>((Info!E30+Info!F30+Info!G30)*$C103)/B8*C8</f>
        <v>0</v>
      </c>
      <c r="AG8" s="51">
        <f>((Info!AA30+Info!V30+Info!W30)*$D103)/B8*C8</f>
        <v>0</v>
      </c>
    </row>
    <row r="9" spans="1:33" ht="12.75">
      <c r="A9" s="11">
        <v>44927</v>
      </c>
      <c r="B9" s="12">
        <v>31</v>
      </c>
      <c r="C9" s="12">
        <f>B9-Info!I31</f>
        <v>31</v>
      </c>
      <c r="D9" s="13">
        <f>Info!E31/B9*C9</f>
        <v>0</v>
      </c>
      <c r="E9" s="13">
        <f>Info!F31/B9*C9</f>
        <v>0</v>
      </c>
      <c r="F9" s="13">
        <f>IF(Info!E31&gt;Info!$B$110,Info!G31/B9*C9,0)</f>
        <v>0</v>
      </c>
      <c r="G9" s="13">
        <f>IF(Info!E31&gt;Info!$B$110,Info!H31/B9*C9,0)</f>
        <v>0</v>
      </c>
      <c r="H9" s="13">
        <f>IF(G9&gt;0,Info!$H$92/B9*C9,0)</f>
        <v>0</v>
      </c>
      <c r="I9" s="14">
        <f>D9*Info!$H$107</f>
        <v>0</v>
      </c>
      <c r="J9" s="14">
        <f>IF(D9&gt;0,Info!$H$98/B9*C9,0)</f>
        <v>0</v>
      </c>
      <c r="K9" s="13">
        <f>((Info!E31+Info!F31+Info!G31)*$C104)/B9*C9+(I9*$C104)+(J9*$C104)</f>
        <v>0</v>
      </c>
      <c r="L9" s="6">
        <f>(D9+E9+F9)*Info!$H$102/100</f>
        <v>0</v>
      </c>
      <c r="M9" s="13">
        <f>D9+E9+F9+G9+I9+J9+K9+L9</f>
        <v>0</v>
      </c>
      <c r="N9" s="13">
        <f>IF($A$99=1,(D9+E9+F9+H9)*Info!$H$100,(D9+E9+F9+AF9+H9)*Info!$H$100)</f>
        <v>0</v>
      </c>
      <c r="O9" s="13">
        <f t="shared" si="0"/>
        <v>0</v>
      </c>
      <c r="P9" s="11">
        <f t="shared" si="1"/>
        <v>44927</v>
      </c>
      <c r="Q9" s="12">
        <f>C9</f>
        <v>31</v>
      </c>
      <c r="R9" s="24">
        <f>Info!$AA31/B9*C9</f>
        <v>0</v>
      </c>
      <c r="S9" s="24">
        <f>VLOOKUP(Info!$F31,Info!$D$91:Info!$E$94,2,FALSE())/B9*C9</f>
        <v>0</v>
      </c>
      <c r="T9" s="24">
        <f>VLOOKUP(Info!$G31,Info!$F$91:Info!$G$96,2,FALSE())/B9*C9</f>
        <v>0</v>
      </c>
      <c r="U9" s="24">
        <f>IF(Info!E31&gt;Info!$B$110,VLOOKUP(Info!$H31,Info!$H$91:Info!$I$94,2,FALSE())/B9*C9,0)</f>
        <v>0</v>
      </c>
      <c r="V9" s="24">
        <f>IF(U9&gt;0,Info!$I$92/B9*C9,0)</f>
        <v>0</v>
      </c>
      <c r="W9" s="14">
        <f>R9*Info!$I$107</f>
        <v>0</v>
      </c>
      <c r="X9" s="14">
        <f>IF($R9&gt;0,Info!$I$98/B9*C9,0)</f>
        <v>0</v>
      </c>
      <c r="Y9" s="13">
        <f>((Info!AA31+Info!V31+Info!W31)*$D104)/B9*C9+(W9*D104)+(X9*D104)</f>
        <v>0</v>
      </c>
      <c r="Z9" s="6">
        <f>(R9+S9+T9)*Info!$I$102/100</f>
        <v>0</v>
      </c>
      <c r="AA9" s="13">
        <f>R9+S9+T9+U9+W9+X9+Y9+Z9</f>
        <v>0</v>
      </c>
      <c r="AB9" s="13">
        <f>IF($A$99=1,(R9+S9+T9+V9)*Info!$I$100,(R9+S9+T9+AG9+V9)*Info!$I$100)</f>
        <v>0</v>
      </c>
      <c r="AC9" s="13">
        <f t="shared" si="2"/>
        <v>0</v>
      </c>
      <c r="AD9" s="13">
        <f>AA9-M9</f>
        <v>0</v>
      </c>
      <c r="AE9" s="13">
        <f>AC9-O9</f>
        <v>0</v>
      </c>
      <c r="AF9" s="51">
        <f>((Info!E31+Info!F31+Info!G31)*$C104)/B9*C9</f>
        <v>0</v>
      </c>
      <c r="AG9" s="51">
        <f>((Info!AA31+Info!V31+Info!W31)*$D104)/B9*C9</f>
        <v>0</v>
      </c>
    </row>
    <row r="10" spans="1:33" ht="12.75">
      <c r="A10" s="11">
        <v>44958</v>
      </c>
      <c r="B10" s="12">
        <v>28</v>
      </c>
      <c r="C10" s="12">
        <f>B10-Info!I32</f>
        <v>28</v>
      </c>
      <c r="D10" s="13">
        <f>Info!E32/B10*C10</f>
        <v>0</v>
      </c>
      <c r="E10" s="13">
        <f>Info!F32/B10*C10</f>
        <v>0</v>
      </c>
      <c r="F10" s="13">
        <f>IF(Info!E32&gt;Info!$B$110,Info!G32/B10*C10,0)</f>
        <v>0</v>
      </c>
      <c r="G10" s="13">
        <f>IF(Info!E32&gt;Info!$B$110,Info!H32/B10*C10,0)</f>
        <v>0</v>
      </c>
      <c r="H10" s="13">
        <f>IF(G10&gt;0,Info!$H$92/B10*C10,0)</f>
        <v>0</v>
      </c>
      <c r="I10" s="14">
        <f>D10*Info!$H$107</f>
        <v>0</v>
      </c>
      <c r="J10" s="14">
        <f>IF(D10&gt;0,Info!$H$98/B10*C10,0)</f>
        <v>0</v>
      </c>
      <c r="K10" s="13">
        <f>((Info!E32+Info!F32+Info!G32)*$C105)/B10*C10+(I10*$C105)+(J10*$C105)</f>
        <v>0</v>
      </c>
      <c r="L10" s="6">
        <f>(D10+E10+F10)*Info!$H$102/100</f>
        <v>0</v>
      </c>
      <c r="M10" s="13">
        <f>D10+E10+F10+G10+I10+J10+K10+L10</f>
        <v>0</v>
      </c>
      <c r="N10" s="13">
        <f>IF($A$99=1,(D10+E10+F10+H10)*Info!$H$100,(D10+E10+F10+AF10+H10)*Info!$H$100)</f>
        <v>0</v>
      </c>
      <c r="O10" s="13">
        <f t="shared" si="0"/>
        <v>0</v>
      </c>
      <c r="P10" s="11">
        <f t="shared" si="1"/>
        <v>44958</v>
      </c>
      <c r="Q10" s="12">
        <f>C10</f>
        <v>28</v>
      </c>
      <c r="R10" s="24">
        <f>Info!$AA32/B10*C10</f>
        <v>0</v>
      </c>
      <c r="S10" s="24">
        <f>VLOOKUP(Info!$F32,Info!$D$91:Info!$E$94,2,FALSE())/B10*C10</f>
        <v>0</v>
      </c>
      <c r="T10" s="24">
        <f>VLOOKUP(Info!$G32,Info!$F$91:Info!$G$96,2,FALSE())/B10*C10</f>
        <v>0</v>
      </c>
      <c r="U10" s="24">
        <f>IF(Info!E32&gt;Info!$B$110,VLOOKUP(Info!$H32,Info!$H$91:Info!$I$94,2,FALSE())/B10*C10,0)</f>
        <v>0</v>
      </c>
      <c r="V10" s="24">
        <f>IF(U10&gt;0,Info!$I$92/B10*C10,0)</f>
        <v>0</v>
      </c>
      <c r="W10" s="14">
        <f>R10*Info!$I$107</f>
        <v>0</v>
      </c>
      <c r="X10" s="14">
        <f>IF($R10&gt;0,Info!$I$98/B10*C10,0)</f>
        <v>0</v>
      </c>
      <c r="Y10" s="13">
        <f>((Info!AA32+Info!V32+Info!W32)*$D105)/B10*C10+(W10*D105)+(X10*D105)</f>
        <v>0</v>
      </c>
      <c r="Z10" s="6">
        <f>(R10+S10+T10)*Info!$I$102/100</f>
        <v>0</v>
      </c>
      <c r="AA10" s="13">
        <f>R10+S10+T10+U10+W10+X10+Y10+Z10</f>
        <v>0</v>
      </c>
      <c r="AB10" s="13">
        <f>IF($A$99=1,(R10+S10+T10+V10)*Info!$I$100,(R10+S10+T10+AG10+V10)*Info!$I$100)</f>
        <v>0</v>
      </c>
      <c r="AC10" s="13">
        <f t="shared" si="2"/>
        <v>0</v>
      </c>
      <c r="AD10" s="13">
        <f>AA10-M10</f>
        <v>0</v>
      </c>
      <c r="AE10" s="13">
        <f>AC10-O10</f>
        <v>0</v>
      </c>
      <c r="AF10" s="51">
        <f>((Info!E32+Info!F32+Info!G32)*$C105)/B10*C10</f>
        <v>0</v>
      </c>
      <c r="AG10" s="51">
        <f>((Info!AA32+Info!V32+Info!W32)*$D105)/B10*C10</f>
        <v>0</v>
      </c>
    </row>
    <row r="11" spans="1:33" ht="12.75">
      <c r="A11" s="11">
        <v>44986</v>
      </c>
      <c r="B11" s="12">
        <v>31</v>
      </c>
      <c r="C11" s="12">
        <f>B11-Info!I33</f>
        <v>31</v>
      </c>
      <c r="D11" s="13">
        <f>Info!E33/B11*C11</f>
        <v>0</v>
      </c>
      <c r="E11" s="13">
        <f>Info!F33/B11*C11</f>
        <v>0</v>
      </c>
      <c r="F11" s="13">
        <f>IF(Info!E33&gt;Info!$B$110,Info!G33/B11*C11,0)</f>
        <v>0</v>
      </c>
      <c r="G11" s="13">
        <f>IF(Info!E33&gt;Info!$B$110,Info!H33/B11*C11,0)</f>
        <v>0</v>
      </c>
      <c r="H11" s="13">
        <f>IF(G11&gt;0,Info!$H$92/B11*C11,0)</f>
        <v>0</v>
      </c>
      <c r="I11" s="14">
        <f>D11*Info!$H$107</f>
        <v>0</v>
      </c>
      <c r="J11" s="14">
        <f>IF(D11&gt;0,Info!$H$98/B11*C11,0)</f>
        <v>0</v>
      </c>
      <c r="K11" s="13">
        <f>((Info!E33+Info!F33+Info!G33)*$C106)/B11*C11+(I11*$C106)+(J11*$C106)</f>
        <v>0</v>
      </c>
      <c r="L11" s="6">
        <f>(D11+E11+F11)*Info!$H$102/100</f>
        <v>0</v>
      </c>
      <c r="M11" s="13">
        <f>D11+E11+F11+G11+I11+J11+K11+L11</f>
        <v>0</v>
      </c>
      <c r="N11" s="13">
        <f>IF($A$99=1,(D11+E11+F11+H11)*Info!$H$100,(D11+E11+F11+AF11+H11)*Info!$H$100)</f>
        <v>0</v>
      </c>
      <c r="O11" s="13">
        <f t="shared" si="0"/>
        <v>0</v>
      </c>
      <c r="P11" s="11">
        <f t="shared" si="1"/>
        <v>44986</v>
      </c>
      <c r="Q11" s="12">
        <f>C11</f>
        <v>31</v>
      </c>
      <c r="R11" s="24">
        <f>Info!$AA33/B11*C11</f>
        <v>0</v>
      </c>
      <c r="S11" s="24">
        <f>VLOOKUP(Info!$F33,Info!$D$91:Info!$E$94,2,FALSE())/B11*C11</f>
        <v>0</v>
      </c>
      <c r="T11" s="24">
        <f>VLOOKUP(Info!$G33,Info!$F$91:Info!$G$96,2,FALSE())/B11*C11</f>
        <v>0</v>
      </c>
      <c r="U11" s="24">
        <f>IF(Info!E33&gt;Info!$B$110,VLOOKUP(Info!$H33,Info!$H$91:Info!$I$94,2,FALSE())/B11*C11,0)</f>
        <v>0</v>
      </c>
      <c r="V11" s="24">
        <f>IF(U11&gt;0,Info!$I$92/B11*C11,0)</f>
        <v>0</v>
      </c>
      <c r="W11" s="14">
        <f>R11*Info!$I$107</f>
        <v>0</v>
      </c>
      <c r="X11" s="14">
        <f>IF($R11&gt;0,Info!$I$98/B11*C11,0)</f>
        <v>0</v>
      </c>
      <c r="Y11" s="13">
        <f>((Info!AA33+Info!V33+Info!W33)*$D106)/B11*C11+(W11*D106)+(X11*D106)</f>
        <v>0</v>
      </c>
      <c r="Z11" s="6">
        <f>(R11+S11+T11)*Info!$I$102/100</f>
        <v>0</v>
      </c>
      <c r="AA11" s="13">
        <f>R11+S11+T11+U11+W11+X11+Y11+Z11</f>
        <v>0</v>
      </c>
      <c r="AB11" s="13">
        <f>IF($A$99=1,(R11+S11+T11+V11)*Info!$I$100,(R11+S11+T11+AG11+V11)*Info!$I$100)</f>
        <v>0</v>
      </c>
      <c r="AC11" s="13">
        <f t="shared" si="2"/>
        <v>0</v>
      </c>
      <c r="AD11" s="13">
        <f>AA11-M11</f>
        <v>0</v>
      </c>
      <c r="AE11" s="13">
        <f>AC11-O11</f>
        <v>0</v>
      </c>
      <c r="AF11" s="51">
        <f>((Info!E33+Info!F33+Info!G33)*$C106)/B11*C11</f>
        <v>0</v>
      </c>
      <c r="AG11" s="51">
        <f>((Info!AA33+Info!V33+Info!W33)*$D106)/B11*C11</f>
        <v>0</v>
      </c>
    </row>
    <row r="12" spans="1:33" ht="12.75">
      <c r="A12" s="52" t="s">
        <v>48</v>
      </c>
      <c r="B12" s="12"/>
      <c r="C12" s="12"/>
      <c r="D12" s="53">
        <f>SUM(D7:D11)</f>
        <v>0</v>
      </c>
      <c r="E12" s="53">
        <f aca="true" t="shared" si="3" ref="E12:L12">SUM(E7:E11)</f>
        <v>0</v>
      </c>
      <c r="F12" s="53">
        <f t="shared" si="3"/>
        <v>0</v>
      </c>
      <c r="G12" s="53">
        <f t="shared" si="3"/>
        <v>0</v>
      </c>
      <c r="H12" s="53">
        <f t="shared" si="3"/>
        <v>0</v>
      </c>
      <c r="I12" s="53">
        <f t="shared" si="3"/>
        <v>0</v>
      </c>
      <c r="J12" s="53">
        <f t="shared" si="3"/>
        <v>0</v>
      </c>
      <c r="K12" s="53">
        <f t="shared" si="3"/>
        <v>0</v>
      </c>
      <c r="L12" s="53">
        <f t="shared" si="3"/>
        <v>0</v>
      </c>
      <c r="M12" s="53">
        <f>SUM(M7:M11)</f>
        <v>0</v>
      </c>
      <c r="N12" s="53">
        <f>SUM(N7:N11)</f>
        <v>0</v>
      </c>
      <c r="O12" s="53">
        <f>SUM(O7:O11)</f>
        <v>0</v>
      </c>
      <c r="P12" s="52" t="s">
        <v>48</v>
      </c>
      <c r="Q12" s="12"/>
      <c r="R12" s="53">
        <f aca="true" t="shared" si="4" ref="R12:Z12">SUM(R7:R11)</f>
        <v>0</v>
      </c>
      <c r="S12" s="53">
        <f t="shared" si="4"/>
        <v>0</v>
      </c>
      <c r="T12" s="53">
        <f t="shared" si="4"/>
        <v>0</v>
      </c>
      <c r="U12" s="53">
        <f t="shared" si="4"/>
        <v>0</v>
      </c>
      <c r="V12" s="53"/>
      <c r="W12" s="53">
        <f t="shared" si="4"/>
        <v>0</v>
      </c>
      <c r="X12" s="53">
        <f t="shared" si="4"/>
        <v>0</v>
      </c>
      <c r="Y12" s="53">
        <f t="shared" si="4"/>
        <v>0</v>
      </c>
      <c r="Z12" s="53">
        <f t="shared" si="4"/>
        <v>0</v>
      </c>
      <c r="AA12" s="53">
        <f>SUM(AA7:AA11)</f>
        <v>0</v>
      </c>
      <c r="AB12" s="53">
        <f>SUM(AB7:AB11)</f>
        <v>0</v>
      </c>
      <c r="AC12" s="53">
        <f>SUM(AC7:AC11)</f>
        <v>0</v>
      </c>
      <c r="AD12" s="53">
        <f>SUM(AD7:AD11)</f>
        <v>0</v>
      </c>
      <c r="AE12" s="53">
        <f>SUM(AE7:AE11)</f>
        <v>0</v>
      </c>
      <c r="AF12" s="51"/>
      <c r="AG12" s="51"/>
    </row>
    <row r="13" spans="1:33" ht="12.75">
      <c r="A13" s="11">
        <v>45017</v>
      </c>
      <c r="B13" s="12">
        <v>30</v>
      </c>
      <c r="C13" s="12">
        <f>B13-Info!I34</f>
        <v>30</v>
      </c>
      <c r="D13" s="13">
        <f>Info!E34/B13*C13</f>
        <v>0</v>
      </c>
      <c r="E13" s="13">
        <f>Info!F34/B13*C13</f>
        <v>0</v>
      </c>
      <c r="F13" s="13">
        <f>IF(Info!E34&gt;Info!$B$110,Info!G34/B13*C13,0)</f>
        <v>0</v>
      </c>
      <c r="G13" s="13">
        <f>IF(Info!E34&gt;Info!$B$110,Info!H34/B13*C13,0)</f>
        <v>0</v>
      </c>
      <c r="H13" s="13">
        <f>IF(G13&gt;0,Info!$H$92/B13*C13,0)</f>
        <v>0</v>
      </c>
      <c r="I13" s="14">
        <f>D13*Info!$H$107</f>
        <v>0</v>
      </c>
      <c r="J13" s="14">
        <f>IF(D13&gt;0,Info!$H$98/B13*C13,0)</f>
        <v>0</v>
      </c>
      <c r="K13" s="13">
        <f>((Info!E34+Info!F34+Info!G34)*$C107)/B13*C13+(I13*$C107)+(J13*$C107)</f>
        <v>0</v>
      </c>
      <c r="L13" s="6">
        <f>(D13+E13+F13)*Info!$H$102/100</f>
        <v>0</v>
      </c>
      <c r="M13" s="13">
        <f aca="true" t="shared" si="5" ref="M13:M24">D13+E13+F13+G13+I13+J13+K13+L13</f>
        <v>0</v>
      </c>
      <c r="N13" s="13">
        <f>IF($A$99=1,(D13+E13+F13+H13)*Info!$H$100,(D13+E13+F13+AF13+H13)*Info!$H$100)</f>
        <v>0</v>
      </c>
      <c r="O13" s="13">
        <f t="shared" si="0"/>
        <v>0</v>
      </c>
      <c r="P13" s="11">
        <f t="shared" si="1"/>
        <v>45017</v>
      </c>
      <c r="Q13" s="12">
        <f aca="true" t="shared" si="6" ref="Q13:Q24">C13</f>
        <v>30</v>
      </c>
      <c r="R13" s="24">
        <f>Info!$AA34/B13*C13</f>
        <v>0</v>
      </c>
      <c r="S13" s="24">
        <f>VLOOKUP(Info!$F34,Info!$D$91:Info!$E$94,2,FALSE())/B13*C13</f>
        <v>0</v>
      </c>
      <c r="T13" s="24">
        <f>VLOOKUP(Info!$G34,Info!$F$91:Info!$G$96,2,FALSE())/B13*C13</f>
        <v>0</v>
      </c>
      <c r="U13" s="24">
        <f>IF(Info!E34&gt;Info!$B$110,VLOOKUP(Info!$H34,Info!$H$91:Info!$I$94,2,FALSE())/B13*C13,0)</f>
        <v>0</v>
      </c>
      <c r="V13" s="24">
        <f>IF(U13&gt;0,Info!$I$92/B13*C13,0)</f>
        <v>0</v>
      </c>
      <c r="W13" s="14">
        <f>R13*Info!$I$107</f>
        <v>0</v>
      </c>
      <c r="X13" s="14">
        <f>IF($R13&gt;0,Info!$I$98/B13*C13,0)</f>
        <v>0</v>
      </c>
      <c r="Y13" s="13">
        <f>((Info!AA34+Info!V34+Info!W34)*$D107)/B13*C13+(W13*D107)+(X13*D107)</f>
        <v>0</v>
      </c>
      <c r="Z13" s="6">
        <f>(R13+S13+T13)*Info!$I$102/100</f>
        <v>0</v>
      </c>
      <c r="AA13" s="13">
        <f aca="true" t="shared" si="7" ref="AA13:AA24">R13+S13+T13+U13+W13+X13+Y13+Z13</f>
        <v>0</v>
      </c>
      <c r="AB13" s="13">
        <f>IF($A$99=1,(R13+S13+T13+V13)*Info!$I$100,(R13+S13+T13+AG13+V13)*Info!$I$100)</f>
        <v>0</v>
      </c>
      <c r="AC13" s="13">
        <f t="shared" si="2"/>
        <v>0</v>
      </c>
      <c r="AD13" s="13">
        <f aca="true" t="shared" si="8" ref="AD13:AD24">AA13-M13</f>
        <v>0</v>
      </c>
      <c r="AE13" s="13">
        <f aca="true" t="shared" si="9" ref="AE13:AE24">AC13-O13</f>
        <v>0</v>
      </c>
      <c r="AF13" s="51">
        <f>((Info!E34+Info!F34+Info!G34)*$C107)/B13*C13</f>
        <v>0</v>
      </c>
      <c r="AG13" s="51">
        <f>((Info!AA34+Info!V34+Info!W34)*$D107)/B13*C13</f>
        <v>0</v>
      </c>
    </row>
    <row r="14" spans="1:33" ht="12.75">
      <c r="A14" s="11">
        <v>45047</v>
      </c>
      <c r="B14" s="12">
        <v>31</v>
      </c>
      <c r="C14" s="12">
        <f>B14-Info!I35</f>
        <v>31</v>
      </c>
      <c r="D14" s="13">
        <f>Info!E35/B14*C14</f>
        <v>0</v>
      </c>
      <c r="E14" s="13">
        <f>Info!F35/B14*C14</f>
        <v>0</v>
      </c>
      <c r="F14" s="13">
        <f>IF(Info!E35&gt;Info!$B$110,Info!G35/B14*C14,0)</f>
        <v>0</v>
      </c>
      <c r="G14" s="13">
        <f>IF(Info!E35&gt;Info!$B$110,Info!H35/B14*C14,0)</f>
        <v>0</v>
      </c>
      <c r="H14" s="13">
        <f>IF(G14&gt;0,Info!$H$92/B14*C14,0)</f>
        <v>0</v>
      </c>
      <c r="I14" s="14">
        <f>D14*Info!$H$107</f>
        <v>0</v>
      </c>
      <c r="J14" s="14">
        <f>IF(D14&gt;0,Info!$H$98/B14*C14,0)</f>
        <v>0</v>
      </c>
      <c r="K14" s="13">
        <f>((Info!E35+Info!F35+Info!G35)*$C108)/B14*C14+(I14*$C108)+(J14*$C108)</f>
        <v>0</v>
      </c>
      <c r="L14" s="6">
        <f>(D14+E14+F14)*Info!$H$102/100</f>
        <v>0</v>
      </c>
      <c r="M14" s="13">
        <f t="shared" si="5"/>
        <v>0</v>
      </c>
      <c r="N14" s="13">
        <f>IF($A$99=1,(D14+E14+F14+H14)*Info!$H$100,(D14+E14+F14+AF14+H14)*Info!$H$100)</f>
        <v>0</v>
      </c>
      <c r="O14" s="13">
        <f t="shared" si="0"/>
        <v>0</v>
      </c>
      <c r="P14" s="11">
        <f t="shared" si="1"/>
        <v>45047</v>
      </c>
      <c r="Q14" s="12">
        <f t="shared" si="6"/>
        <v>31</v>
      </c>
      <c r="R14" s="24">
        <f>Info!$AA35/B14*C14</f>
        <v>0</v>
      </c>
      <c r="S14" s="24">
        <f>VLOOKUP(Info!$F35,Info!$D$91:Info!$E$94,2,FALSE())/B14*C14</f>
        <v>0</v>
      </c>
      <c r="T14" s="24">
        <f>VLOOKUP(Info!$G35,Info!$F$91:Info!$G$96,2,FALSE())/B14*C14</f>
        <v>0</v>
      </c>
      <c r="U14" s="24">
        <f>IF(Info!E35&gt;Info!$B$110,VLOOKUP(Info!$H35,Info!$H$91:Info!$I$94,2,FALSE())/B14*C14,0)</f>
        <v>0</v>
      </c>
      <c r="V14" s="24">
        <f>IF(U14&gt;0,Info!$I$92/B14*C14,0)</f>
        <v>0</v>
      </c>
      <c r="W14" s="14">
        <f>R14*Info!$I$107</f>
        <v>0</v>
      </c>
      <c r="X14" s="14">
        <f>IF($R14&gt;0,Info!$I$98/B14*C14,0)</f>
        <v>0</v>
      </c>
      <c r="Y14" s="13">
        <f>((Info!AA35+Info!V35+Info!W35)*$D108)/B14*C14+(W14*D108)+(X14*D108)</f>
        <v>0</v>
      </c>
      <c r="Z14" s="6">
        <f>(R14+S14+T14)*Info!$I$102/100</f>
        <v>0</v>
      </c>
      <c r="AA14" s="13">
        <f t="shared" si="7"/>
        <v>0</v>
      </c>
      <c r="AB14" s="13">
        <f>IF($A$99=1,(R14+S14+T14+V14)*Info!$I$100,(R14+S14+T14+AG14+V14)*Info!$I$100)</f>
        <v>0</v>
      </c>
      <c r="AC14" s="13">
        <f t="shared" si="2"/>
        <v>0</v>
      </c>
      <c r="AD14" s="13">
        <f t="shared" si="8"/>
        <v>0</v>
      </c>
      <c r="AE14" s="13">
        <f t="shared" si="9"/>
        <v>0</v>
      </c>
      <c r="AF14" s="51">
        <f>((Info!E35+Info!F35+Info!G35)*$C108)/B14*C14</f>
        <v>0</v>
      </c>
      <c r="AG14" s="51">
        <f>((Info!AA35+Info!V35+Info!W35)*$D108)/B14*C14</f>
        <v>0</v>
      </c>
    </row>
    <row r="15" spans="1:33" ht="12.75">
      <c r="A15" s="11">
        <v>45078</v>
      </c>
      <c r="B15" s="12">
        <v>30</v>
      </c>
      <c r="C15" s="12">
        <f>B15-Info!I36</f>
        <v>30</v>
      </c>
      <c r="D15" s="13">
        <f>Info!E36/B15*C15</f>
        <v>0</v>
      </c>
      <c r="E15" s="13">
        <f>Info!F36/B15*C15</f>
        <v>0</v>
      </c>
      <c r="F15" s="13">
        <f>IF(Info!E36&gt;Info!$B$110,Info!G36/B15*C15,0)</f>
        <v>0</v>
      </c>
      <c r="G15" s="13">
        <f>IF(Info!E36&gt;Info!$B$110,Info!H36/B15*C15,0)</f>
        <v>0</v>
      </c>
      <c r="H15" s="13">
        <f>IF(G15&gt;0,Info!$H$92/B15*C15,0)</f>
        <v>0</v>
      </c>
      <c r="I15" s="14">
        <f>D15*Info!$H$107</f>
        <v>0</v>
      </c>
      <c r="J15" s="14">
        <f>IF(D15&gt;0,Info!$H$98/B15*C15,0)</f>
        <v>0</v>
      </c>
      <c r="K15" s="13">
        <f>((Info!E36+Info!F36+Info!G36)*$C109)/B15*C15+(I15*$C109)+(J15*$C109)</f>
        <v>0</v>
      </c>
      <c r="L15" s="6">
        <f>(D15+E15+F15)*Info!$H$102/100</f>
        <v>0</v>
      </c>
      <c r="M15" s="13">
        <f t="shared" si="5"/>
        <v>0</v>
      </c>
      <c r="N15" s="13">
        <f>IF($A$99=1,(D15+E15+F15+H15)*Info!$H$100,(D15+E15+F15+AF15+H15)*Info!$H$100)</f>
        <v>0</v>
      </c>
      <c r="O15" s="13">
        <f t="shared" si="0"/>
        <v>0</v>
      </c>
      <c r="P15" s="11">
        <f t="shared" si="1"/>
        <v>45078</v>
      </c>
      <c r="Q15" s="12">
        <f t="shared" si="6"/>
        <v>30</v>
      </c>
      <c r="R15" s="24">
        <f>Info!$AA36/B15*C15</f>
        <v>0</v>
      </c>
      <c r="S15" s="24">
        <f>VLOOKUP(Info!$F36,Info!$D$91:Info!$E$94,2,FALSE())/B15*C15</f>
        <v>0</v>
      </c>
      <c r="T15" s="24">
        <f>VLOOKUP(Info!$G36,Info!$F$91:Info!$G$96,2,FALSE())/B15*C15</f>
        <v>0</v>
      </c>
      <c r="U15" s="24">
        <f>IF(Info!E36&gt;Info!$B$110,VLOOKUP(Info!$H36,Info!$H$91:Info!$I$94,2,FALSE())/B15*C15,0)</f>
        <v>0</v>
      </c>
      <c r="V15" s="24">
        <f>IF(U15&gt;0,Info!$I$92/B15*C15,0)</f>
        <v>0</v>
      </c>
      <c r="W15" s="14">
        <f>R15*Info!$I$107</f>
        <v>0</v>
      </c>
      <c r="X15" s="14">
        <f>IF($R15&gt;0,Info!$I$98/B15*C15,0)</f>
        <v>0</v>
      </c>
      <c r="Y15" s="13">
        <f>((Info!AA36+Info!V36+Info!W36)*$D109)/B15*C15+(W15*D109)+(X15*D109)</f>
        <v>0</v>
      </c>
      <c r="Z15" s="6">
        <f>(R15+S15+T15)*Info!$I$102/100</f>
        <v>0</v>
      </c>
      <c r="AA15" s="13">
        <f t="shared" si="7"/>
        <v>0</v>
      </c>
      <c r="AB15" s="13">
        <f>IF($A$99=1,(R15+S15+T15+V15)*Info!$I$100,(R15+S15+T15+AG15+V15)*Info!$I$100)</f>
        <v>0</v>
      </c>
      <c r="AC15" s="13">
        <f t="shared" si="2"/>
        <v>0</v>
      </c>
      <c r="AD15" s="13">
        <f t="shared" si="8"/>
        <v>0</v>
      </c>
      <c r="AE15" s="13">
        <f t="shared" si="9"/>
        <v>0</v>
      </c>
      <c r="AF15" s="51">
        <f>((Info!E36+Info!F36+Info!G36)*$C109)/B15*C15</f>
        <v>0</v>
      </c>
      <c r="AG15" s="51">
        <f>((Info!AA36+Info!V36+Info!W36)*$D109)/B15*C15</f>
        <v>0</v>
      </c>
    </row>
    <row r="16" spans="1:33" ht="12.75">
      <c r="A16" s="11">
        <v>45108</v>
      </c>
      <c r="B16" s="12">
        <v>31</v>
      </c>
      <c r="C16" s="12">
        <f>B16-Info!I37</f>
        <v>31</v>
      </c>
      <c r="D16" s="13">
        <f>Info!E37/B16*C16</f>
        <v>0</v>
      </c>
      <c r="E16" s="13">
        <f>Info!F37/B16*C16</f>
        <v>0</v>
      </c>
      <c r="F16" s="13">
        <f>IF(Info!E37&gt;Info!$B$110,Info!G37/B16*C16,0)</f>
        <v>0</v>
      </c>
      <c r="G16" s="13">
        <f>IF(Info!E37&gt;Info!$B$110,Info!H37/B16*C16,0)</f>
        <v>0</v>
      </c>
      <c r="H16" s="13">
        <f>IF(G16&gt;0,Info!$H$92/B16*C16,0)</f>
        <v>0</v>
      </c>
      <c r="I16" s="14">
        <f>D16*Info!$H$107</f>
        <v>0</v>
      </c>
      <c r="J16" s="14">
        <f>IF(D16&gt;0,Info!$H$98/B16*C16,0)</f>
        <v>0</v>
      </c>
      <c r="K16" s="13">
        <f>((Info!E37+Info!F37+Info!G37)*$C110)/B16*C16+(I16*$C110)+(J16*$C110)</f>
        <v>0</v>
      </c>
      <c r="L16" s="6">
        <f>(D16+E16+F16)*Info!$H$102/100</f>
        <v>0</v>
      </c>
      <c r="M16" s="13">
        <f t="shared" si="5"/>
        <v>0</v>
      </c>
      <c r="N16" s="13">
        <f>IF($A$99=1,(D16+E16+F16+H16)*Info!$H$100,(D16+E16+F16+AF16+H16)*Info!$H$100)</f>
        <v>0</v>
      </c>
      <c r="O16" s="13">
        <f t="shared" si="0"/>
        <v>0</v>
      </c>
      <c r="P16" s="11">
        <f t="shared" si="1"/>
        <v>45108</v>
      </c>
      <c r="Q16" s="12">
        <f t="shared" si="6"/>
        <v>31</v>
      </c>
      <c r="R16" s="24">
        <f>Info!$AA37/B16*C16</f>
        <v>0</v>
      </c>
      <c r="S16" s="24">
        <f>VLOOKUP(Info!$F37,Info!$D$91:Info!$E$94,2,FALSE())/B16*C16</f>
        <v>0</v>
      </c>
      <c r="T16" s="24">
        <f>VLOOKUP(Info!$G37,Info!$F$91:Info!$G$96,2,FALSE())/B16*C16</f>
        <v>0</v>
      </c>
      <c r="U16" s="24">
        <f>IF(Info!E37&gt;Info!$B$110,VLOOKUP(Info!$H37,Info!$H$91:Info!$I$94,2,FALSE())/B16*C16,0)</f>
        <v>0</v>
      </c>
      <c r="V16" s="24">
        <f>IF(U16&gt;0,Info!$I$92/B16*C16,0)</f>
        <v>0</v>
      </c>
      <c r="W16" s="14">
        <f>R16*Info!$I$107</f>
        <v>0</v>
      </c>
      <c r="X16" s="14">
        <f>IF($R16&gt;0,Info!$I$98/B16*C16,0)</f>
        <v>0</v>
      </c>
      <c r="Y16" s="13">
        <f>((Info!AA37+Info!V37+Info!W37)*$D110)/B16*C16+(W16*D110)+(X16*D110)</f>
        <v>0</v>
      </c>
      <c r="Z16" s="6">
        <f>(R16+S16+T16)*Info!$I$102/100</f>
        <v>0</v>
      </c>
      <c r="AA16" s="13">
        <f t="shared" si="7"/>
        <v>0</v>
      </c>
      <c r="AB16" s="13">
        <f>IF($A$99=1,(R16+S16+T16+V16)*Info!$I$100,(R16+S16+T16+AG16+V16)*Info!$I$100)</f>
        <v>0</v>
      </c>
      <c r="AC16" s="13">
        <f t="shared" si="2"/>
        <v>0</v>
      </c>
      <c r="AD16" s="13">
        <f t="shared" si="8"/>
        <v>0</v>
      </c>
      <c r="AE16" s="13">
        <f t="shared" si="9"/>
        <v>0</v>
      </c>
      <c r="AF16" s="51">
        <f>((Info!E37+Info!F37+Info!G37)*$C110)/B16*C16</f>
        <v>0</v>
      </c>
      <c r="AG16" s="51">
        <f>((Info!AA37+Info!V37+Info!W37)*$D110)/B16*C16</f>
        <v>0</v>
      </c>
    </row>
    <row r="17" spans="1:33" ht="12.75">
      <c r="A17" s="11">
        <v>45139</v>
      </c>
      <c r="B17" s="12">
        <v>31</v>
      </c>
      <c r="C17" s="12">
        <f>B17-Info!I38</f>
        <v>31</v>
      </c>
      <c r="D17" s="13">
        <f>Info!E38/B17*C17</f>
        <v>0</v>
      </c>
      <c r="E17" s="13">
        <f>Info!F38/B17*C17</f>
        <v>0</v>
      </c>
      <c r="F17" s="13">
        <f>IF(Info!E38&gt;Info!$B$110,Info!G38/B17*C17,0)</f>
        <v>0</v>
      </c>
      <c r="G17" s="13">
        <f>IF(Info!E38&gt;Info!$B$110,Info!H38/B17*C17,0)</f>
        <v>0</v>
      </c>
      <c r="H17" s="13">
        <f>IF(G17&gt;0,Info!$H$92/B17*C17,0)</f>
        <v>0</v>
      </c>
      <c r="I17" s="14">
        <f>D17*Info!$H$107</f>
        <v>0</v>
      </c>
      <c r="J17" s="14">
        <f>IF(D17&gt;0,Info!$H$98/B17*C17,0)</f>
        <v>0</v>
      </c>
      <c r="K17" s="13">
        <f>((Info!E38+Info!F38+Info!G38)*$C111)/B17*C17+(I17*$C111)+(J17*$C111)</f>
        <v>0</v>
      </c>
      <c r="L17" s="6">
        <f>(D17+E17+F17)*Info!$H$102/100</f>
        <v>0</v>
      </c>
      <c r="M17" s="13">
        <f t="shared" si="5"/>
        <v>0</v>
      </c>
      <c r="N17" s="13">
        <f>IF($A$99=1,(D17+E17+F17+H17)*Info!$H$100,(D17+E17+F17+AF17+H17)*Info!$H$100)</f>
        <v>0</v>
      </c>
      <c r="O17" s="13">
        <f t="shared" si="0"/>
        <v>0</v>
      </c>
      <c r="P17" s="11">
        <f t="shared" si="1"/>
        <v>45139</v>
      </c>
      <c r="Q17" s="12">
        <f t="shared" si="6"/>
        <v>31</v>
      </c>
      <c r="R17" s="24">
        <f>Info!$AA38/B17*C17</f>
        <v>0</v>
      </c>
      <c r="S17" s="24">
        <f>VLOOKUP(Info!$F38,Info!$D$91:Info!$E$94,2,FALSE())/B17*C17</f>
        <v>0</v>
      </c>
      <c r="T17" s="24">
        <f>VLOOKUP(Info!$G38,Info!$F$91:Info!$G$96,2,FALSE())/B17*C17</f>
        <v>0</v>
      </c>
      <c r="U17" s="24">
        <f>IF(Info!E38&gt;Info!$B$110,VLOOKUP(Info!$H38,Info!$H$91:Info!$I$94,2,FALSE())/B17*C17,0)</f>
        <v>0</v>
      </c>
      <c r="V17" s="24">
        <f>IF(U17&gt;0,Info!$I$92/B17*C17,0)</f>
        <v>0</v>
      </c>
      <c r="W17" s="14">
        <f>R17*Info!$I$107</f>
        <v>0</v>
      </c>
      <c r="X17" s="14">
        <f>IF($R17&gt;0,Info!$I$98/B17*C17,0)</f>
        <v>0</v>
      </c>
      <c r="Y17" s="13">
        <f>((Info!AA38+Info!V38+Info!W38)*$D111)/B17*C17+(W17*D111)+(X17*D111)</f>
        <v>0</v>
      </c>
      <c r="Z17" s="6">
        <f>(R17+S17+T17)*Info!$I$102/100</f>
        <v>0</v>
      </c>
      <c r="AA17" s="13">
        <f t="shared" si="7"/>
        <v>0</v>
      </c>
      <c r="AB17" s="13">
        <f>IF($A$99=1,(R17+S17+T17+V17)*Info!$I$100,(R17+S17+T17+AG17+V17)*Info!$I$100)</f>
        <v>0</v>
      </c>
      <c r="AC17" s="13">
        <f t="shared" si="2"/>
        <v>0</v>
      </c>
      <c r="AD17" s="13">
        <f t="shared" si="8"/>
        <v>0</v>
      </c>
      <c r="AE17" s="13">
        <f t="shared" si="9"/>
        <v>0</v>
      </c>
      <c r="AF17" s="51">
        <f>((Info!E38+Info!F38+Info!G38)*$C111)/B17*C17</f>
        <v>0</v>
      </c>
      <c r="AG17" s="51">
        <f>((Info!AA38+Info!V38+Info!W38)*$D111)/B17*C17</f>
        <v>0</v>
      </c>
    </row>
    <row r="18" spans="1:33" ht="12.75">
      <c r="A18" s="11">
        <v>45170</v>
      </c>
      <c r="B18" s="12">
        <v>30</v>
      </c>
      <c r="C18" s="12">
        <f>B18-Info!I39</f>
        <v>30</v>
      </c>
      <c r="D18" s="13">
        <f>Info!E39/B18*C18</f>
        <v>0</v>
      </c>
      <c r="E18" s="13">
        <f>Info!F39/B18*C18</f>
        <v>0</v>
      </c>
      <c r="F18" s="13">
        <f>IF(Info!E39&gt;Info!$B$110,Info!G39/B18*C18,0)</f>
        <v>0</v>
      </c>
      <c r="G18" s="13">
        <f>IF(Info!E39&gt;Info!$B$110,Info!H39/B18*C18,0)</f>
        <v>0</v>
      </c>
      <c r="H18" s="13">
        <f>IF(G18&gt;0,Info!$H$92/B18*C18,0)</f>
        <v>0</v>
      </c>
      <c r="I18" s="14">
        <f>D18*Info!$H$107</f>
        <v>0</v>
      </c>
      <c r="J18" s="14">
        <f>IF(D18&gt;0,Info!$H$98/B18*C18,0)</f>
        <v>0</v>
      </c>
      <c r="K18" s="13">
        <f>((Info!E39+Info!F39+Info!G39)*$C112)/B18*C18+(I18*$C112)+(J18*$C112)</f>
        <v>0</v>
      </c>
      <c r="L18" s="6">
        <f>(D18+E18+F18)*Info!$H$102/100</f>
        <v>0</v>
      </c>
      <c r="M18" s="13">
        <f t="shared" si="5"/>
        <v>0</v>
      </c>
      <c r="N18" s="13">
        <f>IF($A$99=1,(D18+E18+F18+H18)*Info!$H$100,(D18+E18+F18+AF18+H18)*Info!$H$100)</f>
        <v>0</v>
      </c>
      <c r="O18" s="13">
        <f t="shared" si="0"/>
        <v>0</v>
      </c>
      <c r="P18" s="11">
        <f t="shared" si="1"/>
        <v>45170</v>
      </c>
      <c r="Q18" s="12">
        <f t="shared" si="6"/>
        <v>30</v>
      </c>
      <c r="R18" s="24">
        <f>Info!$AA39/B18*C18</f>
        <v>0</v>
      </c>
      <c r="S18" s="24">
        <f>VLOOKUP(Info!$F39,Info!$D$91:Info!$E$94,2,FALSE())/B18*C18</f>
        <v>0</v>
      </c>
      <c r="T18" s="24">
        <f>VLOOKUP(Info!$G39,Info!$F$91:Info!$G$96,2,FALSE())/B18*C18</f>
        <v>0</v>
      </c>
      <c r="U18" s="24">
        <f>IF(Info!E39&gt;Info!$B$110,VLOOKUP(Info!$H39,Info!$H$91:Info!$I$94,2,FALSE())/B18*C18,0)</f>
        <v>0</v>
      </c>
      <c r="V18" s="24">
        <f>IF(U18&gt;0,Info!$I$92/B18*C18,0)</f>
        <v>0</v>
      </c>
      <c r="W18" s="14">
        <f>R18*Info!$I$107</f>
        <v>0</v>
      </c>
      <c r="X18" s="14">
        <f>IF($R18&gt;0,Info!$I$98/B18*C18,0)</f>
        <v>0</v>
      </c>
      <c r="Y18" s="13">
        <f>((Info!AA39+Info!V39+Info!W39)*$D112)/B18*C18+(W18*D112)+(X18*D112)</f>
        <v>0</v>
      </c>
      <c r="Z18" s="6">
        <f>(R18+S18+T18)*Info!$I$102/100</f>
        <v>0</v>
      </c>
      <c r="AA18" s="13">
        <f t="shared" si="7"/>
        <v>0</v>
      </c>
      <c r="AB18" s="13">
        <f>IF($A$99=1,(R18+S18+T18+V18)*Info!$I$100,(R18+S18+T18+AG18+V18)*Info!$I$100)</f>
        <v>0</v>
      </c>
      <c r="AC18" s="13">
        <f t="shared" si="2"/>
        <v>0</v>
      </c>
      <c r="AD18" s="13">
        <f t="shared" si="8"/>
        <v>0</v>
      </c>
      <c r="AE18" s="13">
        <f t="shared" si="9"/>
        <v>0</v>
      </c>
      <c r="AF18" s="51">
        <f>((Info!E39+Info!F39+Info!G39)*$C112)/B18*C18</f>
        <v>0</v>
      </c>
      <c r="AG18" s="51">
        <f>((Info!AA39+Info!V39+Info!W39)*$D112)/B18*C18</f>
        <v>0</v>
      </c>
    </row>
    <row r="19" spans="1:33" ht="12.75">
      <c r="A19" s="11">
        <v>45200</v>
      </c>
      <c r="B19" s="12">
        <v>31</v>
      </c>
      <c r="C19" s="12">
        <f>B19-Info!I40</f>
        <v>31</v>
      </c>
      <c r="D19" s="13">
        <f>Info!E40/B19*C19</f>
        <v>0</v>
      </c>
      <c r="E19" s="13">
        <f>Info!F40/B19*C19</f>
        <v>0</v>
      </c>
      <c r="F19" s="13">
        <f>IF(Info!E40&gt;Info!$B$110,Info!G40/B19*C19,0)</f>
        <v>0</v>
      </c>
      <c r="G19" s="13">
        <f>IF(Info!E40&gt;Info!$B$110,Info!H40/B19*C19,0)</f>
        <v>0</v>
      </c>
      <c r="H19" s="13">
        <f>IF(G19&gt;0,Info!$H$92/B19*C19,0)</f>
        <v>0</v>
      </c>
      <c r="I19" s="14">
        <f>D19*Info!$H$107</f>
        <v>0</v>
      </c>
      <c r="J19" s="14">
        <f>IF(D19&gt;0,Info!$H$98/B19*C19,0)</f>
        <v>0</v>
      </c>
      <c r="K19" s="13">
        <f>((Info!E40+Info!F40+Info!G40)*$C113)/B19*C19+(I19*$C113)+(J19*$C113)</f>
        <v>0</v>
      </c>
      <c r="L19" s="6">
        <f>(D19+E19+F19)*Info!$H$102/100</f>
        <v>0</v>
      </c>
      <c r="M19" s="13">
        <f t="shared" si="5"/>
        <v>0</v>
      </c>
      <c r="N19" s="13">
        <f>IF($A$99=1,(D19+E19+F19+H19)*Info!$H$100,(D19+E19+F19+AF19+H19)*Info!$H$100)</f>
        <v>0</v>
      </c>
      <c r="O19" s="13">
        <f t="shared" si="0"/>
        <v>0</v>
      </c>
      <c r="P19" s="11">
        <f t="shared" si="1"/>
        <v>45200</v>
      </c>
      <c r="Q19" s="12">
        <f t="shared" si="6"/>
        <v>31</v>
      </c>
      <c r="R19" s="24">
        <f>Info!$AA40/B19*C19</f>
        <v>0</v>
      </c>
      <c r="S19" s="24">
        <f>VLOOKUP(Info!$F40,Info!$D$91:Info!$E$94,2,FALSE())/B19*C19</f>
        <v>0</v>
      </c>
      <c r="T19" s="24">
        <f>VLOOKUP(Info!$G40,Info!$F$91:Info!$G$96,2,FALSE())/B19*C19</f>
        <v>0</v>
      </c>
      <c r="U19" s="24">
        <f>IF(Info!E40&gt;Info!$B$110,VLOOKUP(Info!$H40,Info!$H$91:Info!$I$94,2,FALSE())/B19*C19,0)</f>
        <v>0</v>
      </c>
      <c r="V19" s="24">
        <f>IF(U19&gt;0,Info!$I$92/B19*C19,0)</f>
        <v>0</v>
      </c>
      <c r="W19" s="14">
        <f>R19*Info!$I$107</f>
        <v>0</v>
      </c>
      <c r="X19" s="14">
        <f>IF($R19&gt;0,Info!$I$98/B19*C19,0)</f>
        <v>0</v>
      </c>
      <c r="Y19" s="13">
        <f>((Info!AA40+Info!V40+Info!W40)*$D113)/B19*C19+(W19*D113)+(X19*D113)</f>
        <v>0</v>
      </c>
      <c r="Z19" s="6">
        <f>(R19+S19+T19)*Info!$I$102/100</f>
        <v>0</v>
      </c>
      <c r="AA19" s="13">
        <f t="shared" si="7"/>
        <v>0</v>
      </c>
      <c r="AB19" s="13">
        <f>IF($A$99=1,(R19+S19+T19+V19)*Info!$I$100,(R19+S19+T19+AG19+V19)*Info!$I$100)</f>
        <v>0</v>
      </c>
      <c r="AC19" s="13">
        <f t="shared" si="2"/>
        <v>0</v>
      </c>
      <c r="AD19" s="13">
        <f t="shared" si="8"/>
        <v>0</v>
      </c>
      <c r="AE19" s="13">
        <f t="shared" si="9"/>
        <v>0</v>
      </c>
      <c r="AF19" s="51">
        <f>((Info!E40+Info!F40+Info!G40)*$C113)/B19*C19</f>
        <v>0</v>
      </c>
      <c r="AG19" s="51">
        <f>((Info!AA40+Info!V40+Info!W40)*$D113)/B19*C19</f>
        <v>0</v>
      </c>
    </row>
    <row r="20" spans="1:33" ht="12.75">
      <c r="A20" s="11">
        <v>45231</v>
      </c>
      <c r="B20" s="12">
        <v>30</v>
      </c>
      <c r="C20" s="12">
        <f>B20-Info!I41</f>
        <v>30</v>
      </c>
      <c r="D20" s="13">
        <f>Info!E41/B20*C20</f>
        <v>0</v>
      </c>
      <c r="E20" s="13">
        <f>Info!F41/B20*C20</f>
        <v>0</v>
      </c>
      <c r="F20" s="13">
        <f>IF(Info!E41&gt;Info!$B$110,Info!G41/B20*C20,0)</f>
        <v>0</v>
      </c>
      <c r="G20" s="13">
        <f>IF(Info!E41&gt;Info!$B$110,Info!H41/B20*C20,0)</f>
        <v>0</v>
      </c>
      <c r="H20" s="13">
        <f>IF(G20&gt;0,Info!$H$92/B20*C20,0)</f>
        <v>0</v>
      </c>
      <c r="I20" s="14">
        <f>D20*Info!$H$107</f>
        <v>0</v>
      </c>
      <c r="J20" s="14">
        <f>IF(D20&gt;0,Info!$H$98/B20*C20,0)</f>
        <v>0</v>
      </c>
      <c r="K20" s="13">
        <f>((Info!E41+Info!F41+Info!G41)*$C114)/B20*C20+(I20*$C114)+(J20*$C114)</f>
        <v>0</v>
      </c>
      <c r="L20" s="6">
        <f>(D20+E20+F20)*Info!$H$102/100</f>
        <v>0</v>
      </c>
      <c r="M20" s="13">
        <f t="shared" si="5"/>
        <v>0</v>
      </c>
      <c r="N20" s="13">
        <f>IF($A$99=1,(D20+E20+F20+H20)*Info!$H$100,(D20+E20+F20+AF20+H20)*Info!$H$100)</f>
        <v>0</v>
      </c>
      <c r="O20" s="13">
        <f t="shared" si="0"/>
        <v>0</v>
      </c>
      <c r="P20" s="11">
        <f t="shared" si="1"/>
        <v>45231</v>
      </c>
      <c r="Q20" s="12">
        <f t="shared" si="6"/>
        <v>30</v>
      </c>
      <c r="R20" s="24">
        <f>Info!$AA41/B20*C20</f>
        <v>0</v>
      </c>
      <c r="S20" s="24">
        <f>VLOOKUP(Info!$F41,Info!$D$91:Info!$E$94,2,FALSE())/B20*C20</f>
        <v>0</v>
      </c>
      <c r="T20" s="24">
        <f>VLOOKUP(Info!$G41,Info!$F$91:Info!$G$96,2,FALSE())/B20*C20</f>
        <v>0</v>
      </c>
      <c r="U20" s="24">
        <f>IF(Info!E41&gt;Info!$B$110,VLOOKUP(Info!$H41,Info!$H$91:Info!$I$94,2,FALSE())/B20*C20,0)</f>
        <v>0</v>
      </c>
      <c r="V20" s="24">
        <f>IF(U20&gt;0,Info!$I$92/B20*C20,0)</f>
        <v>0</v>
      </c>
      <c r="W20" s="14">
        <f>R20*Info!$I$107</f>
        <v>0</v>
      </c>
      <c r="X20" s="14">
        <f>IF($R20&gt;0,Info!$I$98/B20*C20,0)</f>
        <v>0</v>
      </c>
      <c r="Y20" s="13">
        <f>((Info!AA41+Info!V41+Info!W41)*$D114)/B20*C20+(W20*D114)+(X20*D114)</f>
        <v>0</v>
      </c>
      <c r="Z20" s="6">
        <f>(R20+S20+T20)*Info!$I$102/100</f>
        <v>0</v>
      </c>
      <c r="AA20" s="13">
        <f t="shared" si="7"/>
        <v>0</v>
      </c>
      <c r="AB20" s="13">
        <f>IF($A$99=1,(R20+S20+T20+V20)*Info!$I$100,(R20+S20+T20+AG20+V20)*Info!$I$100)</f>
        <v>0</v>
      </c>
      <c r="AC20" s="13">
        <f t="shared" si="2"/>
        <v>0</v>
      </c>
      <c r="AD20" s="13">
        <f t="shared" si="8"/>
        <v>0</v>
      </c>
      <c r="AE20" s="13">
        <f t="shared" si="9"/>
        <v>0</v>
      </c>
      <c r="AF20" s="51">
        <f>((Info!E41+Info!F41+Info!G41)*$C114)/B20*C20</f>
        <v>0</v>
      </c>
      <c r="AG20" s="51">
        <f>((Info!AA41+Info!V41+Info!W41)*$D114)/B20*C20</f>
        <v>0</v>
      </c>
    </row>
    <row r="21" spans="1:33" ht="12.75">
      <c r="A21" s="11">
        <v>45261</v>
      </c>
      <c r="B21" s="12">
        <v>31</v>
      </c>
      <c r="C21" s="12">
        <f>B21-Info!I42</f>
        <v>31</v>
      </c>
      <c r="D21" s="13">
        <f>Info!E42/B21*C21</f>
        <v>0</v>
      </c>
      <c r="E21" s="13">
        <f>Info!F42/B21*C21</f>
        <v>0</v>
      </c>
      <c r="F21" s="13">
        <f>IF(Info!E42&gt;Info!$B$110,Info!G42/B21*C21,0)</f>
        <v>0</v>
      </c>
      <c r="G21" s="13">
        <f>IF(Info!E42&gt;Info!$B$110,Info!H42/B21*C21,0)</f>
        <v>0</v>
      </c>
      <c r="H21" s="13">
        <f>IF(G21&gt;0,Info!$H$92/B21*C21,0)</f>
        <v>0</v>
      </c>
      <c r="I21" s="14">
        <f>D21*Info!$H$107</f>
        <v>0</v>
      </c>
      <c r="J21" s="14">
        <f>IF(D21&gt;0,Info!$H$98/B21*C21,0)</f>
        <v>0</v>
      </c>
      <c r="K21" s="13">
        <f>((Info!E42+Info!F42+Info!G42)*$C115)/B21*C21+(I21*$C115)+(J21*$C115)</f>
        <v>0</v>
      </c>
      <c r="L21" s="6">
        <f>(D21+E21+F21)*Info!$H$102/100</f>
        <v>0</v>
      </c>
      <c r="M21" s="13">
        <f t="shared" si="5"/>
        <v>0</v>
      </c>
      <c r="N21" s="13">
        <f>IF($A$99=1,(D21+E21+F21+H21)*Info!$H$100,(D21+E21+F21+AF21+H21)*Info!$H$100)</f>
        <v>0</v>
      </c>
      <c r="O21" s="13">
        <f t="shared" si="0"/>
        <v>0</v>
      </c>
      <c r="P21" s="11">
        <f t="shared" si="1"/>
        <v>45261</v>
      </c>
      <c r="Q21" s="12">
        <f t="shared" si="6"/>
        <v>31</v>
      </c>
      <c r="R21" s="24">
        <f>Info!$AA42/B21*C21</f>
        <v>0</v>
      </c>
      <c r="S21" s="24">
        <f>VLOOKUP(Info!$F42,Info!$D$91:Info!$E$94,2,FALSE())/B21*C21</f>
        <v>0</v>
      </c>
      <c r="T21" s="24">
        <f>VLOOKUP(Info!$G42,Info!$F$91:Info!$G$96,2,FALSE())/B21*C21</f>
        <v>0</v>
      </c>
      <c r="U21" s="24">
        <f>IF(Info!E42&gt;Info!$B$110,VLOOKUP(Info!$H42,Info!$H$91:Info!$I$94,2,FALSE())/B21*C21,0)</f>
        <v>0</v>
      </c>
      <c r="V21" s="24">
        <f>IF(U21&gt;0,Info!$I$92/B21*C21,0)</f>
        <v>0</v>
      </c>
      <c r="W21" s="14">
        <f>R21*Info!$I$107</f>
        <v>0</v>
      </c>
      <c r="X21" s="14">
        <f>IF($R21&gt;0,Info!$I$98/B21*C21,0)</f>
        <v>0</v>
      </c>
      <c r="Y21" s="13">
        <f>((Info!AA42+Info!V42+Info!W42)*$D115)/B21*C21+(W21*D115)+(X21*D115)</f>
        <v>0</v>
      </c>
      <c r="Z21" s="6">
        <f>(R21+S21+T21)*Info!$I$102/100</f>
        <v>0</v>
      </c>
      <c r="AA21" s="13">
        <f t="shared" si="7"/>
        <v>0</v>
      </c>
      <c r="AB21" s="13">
        <f>IF($A$99=1,(R21+S21+T21+V21)*Info!$I$100,(R21+S21+T21+AG21+V21)*Info!$I$100)</f>
        <v>0</v>
      </c>
      <c r="AC21" s="13">
        <f t="shared" si="2"/>
        <v>0</v>
      </c>
      <c r="AD21" s="13">
        <f t="shared" si="8"/>
        <v>0</v>
      </c>
      <c r="AE21" s="13">
        <f t="shared" si="9"/>
        <v>0</v>
      </c>
      <c r="AF21" s="51">
        <f>((Info!E42+Info!F42+Info!G42)*$C115)/B21*C21</f>
        <v>0</v>
      </c>
      <c r="AG21" s="51">
        <f>((Info!AA42+Info!V42+Info!W42)*$D115)/B21*C21</f>
        <v>0</v>
      </c>
    </row>
    <row r="22" spans="1:33" ht="12.75">
      <c r="A22" s="11">
        <v>45292</v>
      </c>
      <c r="B22" s="12">
        <v>31</v>
      </c>
      <c r="C22" s="12">
        <f>B22-Info!I43</f>
        <v>31</v>
      </c>
      <c r="D22" s="13">
        <f>Info!E43/B22*C22</f>
        <v>0</v>
      </c>
      <c r="E22" s="13">
        <f>Info!F43/B22*C22</f>
        <v>0</v>
      </c>
      <c r="F22" s="13">
        <f>IF(Info!E43&gt;Info!$B$110,Info!G43/B22*C22,0)</f>
        <v>0</v>
      </c>
      <c r="G22" s="13">
        <f>IF(Info!E43&gt;Info!$B$110,Info!H43/B22*C22,0)</f>
        <v>0</v>
      </c>
      <c r="H22" s="13">
        <f>IF(G22&gt;0,Info!$H$92/B22*C22,0)</f>
        <v>0</v>
      </c>
      <c r="I22" s="14">
        <f>D22*Info!$H$107</f>
        <v>0</v>
      </c>
      <c r="J22" s="14">
        <f>IF(D22&gt;0,Info!$H$98/B22*C22,0)</f>
        <v>0</v>
      </c>
      <c r="K22" s="13">
        <f>((Info!E43+Info!F43+Info!G43)*$C116)/B22*C22+(I22*$C116)+(J22*$C116)</f>
        <v>0</v>
      </c>
      <c r="L22" s="6">
        <f>(D22+E22+F22)*Info!$H$102/100</f>
        <v>0</v>
      </c>
      <c r="M22" s="13">
        <f t="shared" si="5"/>
        <v>0</v>
      </c>
      <c r="N22" s="13">
        <f>IF($A$99=1,(D22+E22+F22+H22)*Info!$H$100,(D22+E22+F22+AF22+H22)*Info!$H$100)</f>
        <v>0</v>
      </c>
      <c r="O22" s="13">
        <f t="shared" si="0"/>
        <v>0</v>
      </c>
      <c r="P22" s="11">
        <f t="shared" si="1"/>
        <v>45292</v>
      </c>
      <c r="Q22" s="12">
        <f t="shared" si="6"/>
        <v>31</v>
      </c>
      <c r="R22" s="24">
        <f>Info!$AA43/B22*C22</f>
        <v>0</v>
      </c>
      <c r="S22" s="24">
        <f>VLOOKUP(Info!$F43,Info!$D$91:Info!$E$94,2,FALSE())/B22*C22</f>
        <v>0</v>
      </c>
      <c r="T22" s="24">
        <f>VLOOKUP(Info!$G43,Info!$F$91:Info!$G$96,2,FALSE())/B22*C22</f>
        <v>0</v>
      </c>
      <c r="U22" s="24">
        <f>IF(Info!E43&gt;Info!$B$110,VLOOKUP(Info!$H43,Info!$H$91:Info!$I$94,2,FALSE())/B22*C22,0)</f>
        <v>0</v>
      </c>
      <c r="V22" s="24">
        <f>IF(U22&gt;0,Info!$I$92/B22*C22,0)</f>
        <v>0</v>
      </c>
      <c r="W22" s="14">
        <f>R22*Info!$I$107</f>
        <v>0</v>
      </c>
      <c r="X22" s="14">
        <f>IF($R22&gt;0,Info!$I$98/B22*C22,0)</f>
        <v>0</v>
      </c>
      <c r="Y22" s="13">
        <f>((Info!AA43+Info!V43+Info!W43)*$D116)/B22*C22+(W22*D116)+(X22*D116)</f>
        <v>0</v>
      </c>
      <c r="Z22" s="6">
        <f>(R22+S22+T22)*Info!$I$102/100</f>
        <v>0</v>
      </c>
      <c r="AA22" s="13">
        <f t="shared" si="7"/>
        <v>0</v>
      </c>
      <c r="AB22" s="13">
        <f>IF($A$99=1,(R22+S22+T22+V22)*Info!$I$100,(R22+S22+T22+AG22+V22)*Info!$I$100)</f>
        <v>0</v>
      </c>
      <c r="AC22" s="13">
        <f t="shared" si="2"/>
        <v>0</v>
      </c>
      <c r="AD22" s="13">
        <f t="shared" si="8"/>
        <v>0</v>
      </c>
      <c r="AE22" s="13">
        <f t="shared" si="9"/>
        <v>0</v>
      </c>
      <c r="AF22" s="51">
        <f>((Info!E43+Info!F43+Info!G43)*$C116)/B22*C22</f>
        <v>0</v>
      </c>
      <c r="AG22" s="51">
        <f>((Info!AA43+Info!V43+Info!W43)*$D116)/B22*C22</f>
        <v>0</v>
      </c>
    </row>
    <row r="23" spans="1:33" ht="12.75">
      <c r="A23" s="11">
        <v>45323</v>
      </c>
      <c r="B23" s="12">
        <v>29</v>
      </c>
      <c r="C23" s="12">
        <f>B23-Info!I44</f>
        <v>29</v>
      </c>
      <c r="D23" s="13">
        <f>Info!E44/B23*C23</f>
        <v>0</v>
      </c>
      <c r="E23" s="13">
        <f>Info!F44/B23*C23</f>
        <v>0</v>
      </c>
      <c r="F23" s="13">
        <f>IF(Info!E44&gt;Info!$B$110,Info!G44/B23*C23,0)</f>
        <v>0</v>
      </c>
      <c r="G23" s="13">
        <f>IF(Info!E44&gt;Info!$B$110,Info!H44/B23*C23,0)</f>
        <v>0</v>
      </c>
      <c r="H23" s="13">
        <f>IF(G23&gt;0,Info!$H$92/B23*C23,0)</f>
        <v>0</v>
      </c>
      <c r="I23" s="14">
        <f>D23*Info!$H$107</f>
        <v>0</v>
      </c>
      <c r="J23" s="14">
        <f>IF(D23&gt;0,Info!$H$98/B23*C23,0)</f>
        <v>0</v>
      </c>
      <c r="K23" s="13">
        <f>((Info!E44+Info!F44+Info!G44)*$C117)/B23*C23+(I23*$C117)+(J23*$C117)</f>
        <v>0</v>
      </c>
      <c r="L23" s="6">
        <f>(D23+E23+F23)*Info!$H$102/100</f>
        <v>0</v>
      </c>
      <c r="M23" s="13">
        <f t="shared" si="5"/>
        <v>0</v>
      </c>
      <c r="N23" s="13">
        <f>IF($A$99=1,(D23+E23+F23+H23)*Info!$H$100,(D23+E23+F23+AF23+H23)*Info!$H$100)</f>
        <v>0</v>
      </c>
      <c r="O23" s="13">
        <f t="shared" si="0"/>
        <v>0</v>
      </c>
      <c r="P23" s="11">
        <f t="shared" si="1"/>
        <v>45323</v>
      </c>
      <c r="Q23" s="12">
        <f t="shared" si="6"/>
        <v>29</v>
      </c>
      <c r="R23" s="24">
        <f>Info!$AA44/B23*C23</f>
        <v>0</v>
      </c>
      <c r="S23" s="24">
        <f>VLOOKUP(Info!$F44,Info!$D$91:Info!$E$94,2,FALSE())/B23*C23</f>
        <v>0</v>
      </c>
      <c r="T23" s="24">
        <f>VLOOKUP(Info!$G44,Info!$F$91:Info!$G$96,2,FALSE())/B23*C23</f>
        <v>0</v>
      </c>
      <c r="U23" s="24">
        <f>IF(Info!E44&gt;Info!$B$110,VLOOKUP(Info!$H44,Info!$H$91:Info!$I$94,2,FALSE())/B23*C23,0)</f>
        <v>0</v>
      </c>
      <c r="V23" s="24">
        <f>IF(U23&gt;0,Info!$I$92/B23*C23,0)</f>
        <v>0</v>
      </c>
      <c r="W23" s="14">
        <f>R23*Info!$I$107</f>
        <v>0</v>
      </c>
      <c r="X23" s="14">
        <f>IF($R23&gt;0,Info!$I$98/B23*C23,0)</f>
        <v>0</v>
      </c>
      <c r="Y23" s="13">
        <f>((Info!AA44+Info!V44+Info!W44)*$D117)/B23*C23+(W23*D117)+(X23*D117)</f>
        <v>0</v>
      </c>
      <c r="Z23" s="6">
        <f>(R23+S23+T23)*Info!$I$102/100</f>
        <v>0</v>
      </c>
      <c r="AA23" s="13">
        <f t="shared" si="7"/>
        <v>0</v>
      </c>
      <c r="AB23" s="13">
        <f>IF($A$99=1,(R23+S23+T23+V23)*Info!$I$100,(R23+S23+T23+AG23+V23)*Info!$I$100)</f>
        <v>0</v>
      </c>
      <c r="AC23" s="13">
        <f t="shared" si="2"/>
        <v>0</v>
      </c>
      <c r="AD23" s="13">
        <f t="shared" si="8"/>
        <v>0</v>
      </c>
      <c r="AE23" s="13">
        <f t="shared" si="9"/>
        <v>0</v>
      </c>
      <c r="AF23" s="51">
        <f>((Info!E44+Info!F44+Info!G44)*$C117)/B23*C23</f>
        <v>0</v>
      </c>
      <c r="AG23" s="51">
        <f>((Info!AA44+Info!V44+Info!W44)*$D117)/B23*C23</f>
        <v>0</v>
      </c>
    </row>
    <row r="24" spans="1:33" ht="12.75">
      <c r="A24" s="11">
        <v>45352</v>
      </c>
      <c r="B24" s="12">
        <v>31</v>
      </c>
      <c r="C24" s="12">
        <f>B24-Info!I45</f>
        <v>31</v>
      </c>
      <c r="D24" s="13">
        <f>Info!E45/B24*C24</f>
        <v>0</v>
      </c>
      <c r="E24" s="13">
        <f>Info!F45/B24*C24</f>
        <v>0</v>
      </c>
      <c r="F24" s="13">
        <f>IF(Info!E45&gt;Info!$B$110,Info!G45/B24*C24,0)</f>
        <v>0</v>
      </c>
      <c r="G24" s="13">
        <f>IF(Info!E45&gt;Info!$B$110,Info!H45/B24*C24,0)</f>
        <v>0</v>
      </c>
      <c r="H24" s="13">
        <f>IF(G24&gt;0,Info!$H$92/B24*C24,0)</f>
        <v>0</v>
      </c>
      <c r="I24" s="14">
        <f>D24*Info!$H$107</f>
        <v>0</v>
      </c>
      <c r="J24" s="14">
        <f>IF(D24&gt;0,Info!$H$98/B24*C24,0)</f>
        <v>0</v>
      </c>
      <c r="K24" s="13">
        <f>((Info!E45+Info!F45+Info!G45)*$C118)/B24*C24+(I24*$C118)+(J24*$C118)</f>
        <v>0</v>
      </c>
      <c r="L24" s="6">
        <f>(D24+E24+F24)*Info!$H$102/100</f>
        <v>0</v>
      </c>
      <c r="M24" s="13">
        <f t="shared" si="5"/>
        <v>0</v>
      </c>
      <c r="N24" s="13">
        <f>IF($A$99=1,(D24+E24+F24+H24)*Info!$H$100,(D24+E24+F24+AF24+H24)*Info!$H$100)</f>
        <v>0</v>
      </c>
      <c r="O24" s="13">
        <f t="shared" si="0"/>
        <v>0</v>
      </c>
      <c r="P24" s="11">
        <f t="shared" si="1"/>
        <v>45352</v>
      </c>
      <c r="Q24" s="12">
        <f t="shared" si="6"/>
        <v>31</v>
      </c>
      <c r="R24" s="24">
        <f>Info!$AA45/B24*C24</f>
        <v>0</v>
      </c>
      <c r="S24" s="24">
        <f>VLOOKUP(Info!$F45,Info!$D$91:Info!$E$94,2,FALSE())/B24*C24</f>
        <v>0</v>
      </c>
      <c r="T24" s="24">
        <f>VLOOKUP(Info!$G45,Info!$F$91:Info!$G$96,2,FALSE())/B24*C24</f>
        <v>0</v>
      </c>
      <c r="U24" s="24">
        <f>IF(Info!E45&gt;Info!$B$110,VLOOKUP(Info!$H45,Info!$H$91:Info!$I$94,2,FALSE())/B24*C24,0)</f>
        <v>0</v>
      </c>
      <c r="V24" s="24">
        <f>IF(U24&gt;0,Info!$I$92/B24*C24,0)</f>
        <v>0</v>
      </c>
      <c r="W24" s="14">
        <f>R24*Info!$I$107</f>
        <v>0</v>
      </c>
      <c r="X24" s="14">
        <f>IF($R24&gt;0,Info!$I$98/B24*C24,0)</f>
        <v>0</v>
      </c>
      <c r="Y24" s="13">
        <f>((Info!AA45+Info!V45+Info!W45)*$D118)/B24*C24+(W24*D118)+(X24*D118)</f>
        <v>0</v>
      </c>
      <c r="Z24" s="6">
        <f>(R24+S24+T24)*Info!$I$102/100</f>
        <v>0</v>
      </c>
      <c r="AA24" s="13">
        <f t="shared" si="7"/>
        <v>0</v>
      </c>
      <c r="AB24" s="13">
        <f>IF($A$99=1,(R24+S24+T24+V24)*Info!$I$100,(R24+S24+T24+AG24+V24)*Info!$I$100)</f>
        <v>0</v>
      </c>
      <c r="AC24" s="13">
        <f t="shared" si="2"/>
        <v>0</v>
      </c>
      <c r="AD24" s="13">
        <f t="shared" si="8"/>
        <v>0</v>
      </c>
      <c r="AE24" s="13">
        <f t="shared" si="9"/>
        <v>0</v>
      </c>
      <c r="AF24" s="51">
        <f>((Info!E45+Info!F45+Info!G45)*$C118)/B24*C24</f>
        <v>0</v>
      </c>
      <c r="AG24" s="51">
        <f>((Info!AA45+Info!V45+Info!W45)*$D118)/B24*C24</f>
        <v>0</v>
      </c>
    </row>
    <row r="25" spans="1:33" ht="12.75">
      <c r="A25" s="52" t="s">
        <v>49</v>
      </c>
      <c r="B25" s="12"/>
      <c r="C25" s="12"/>
      <c r="D25" s="53">
        <f>SUM(D13:D24)</f>
        <v>0</v>
      </c>
      <c r="E25" s="53">
        <f aca="true" t="shared" si="10" ref="E25:L25">SUM(E13:E24)</f>
        <v>0</v>
      </c>
      <c r="F25" s="53">
        <f t="shared" si="10"/>
        <v>0</v>
      </c>
      <c r="G25" s="53">
        <f t="shared" si="10"/>
        <v>0</v>
      </c>
      <c r="H25" s="53">
        <f t="shared" si="10"/>
        <v>0</v>
      </c>
      <c r="I25" s="53">
        <f t="shared" si="10"/>
        <v>0</v>
      </c>
      <c r="J25" s="53">
        <f t="shared" si="10"/>
        <v>0</v>
      </c>
      <c r="K25" s="53">
        <f t="shared" si="10"/>
        <v>0</v>
      </c>
      <c r="L25" s="53">
        <f t="shared" si="10"/>
        <v>0</v>
      </c>
      <c r="M25" s="53">
        <f>SUM(M13:M24)</f>
        <v>0</v>
      </c>
      <c r="N25" s="53">
        <f>SUM(N13:N24)</f>
        <v>0</v>
      </c>
      <c r="O25" s="53">
        <f>SUM(O13:O24)</f>
        <v>0</v>
      </c>
      <c r="P25" s="52" t="s">
        <v>49</v>
      </c>
      <c r="Q25" s="12"/>
      <c r="R25" s="53">
        <f aca="true" t="shared" si="11" ref="R25:Z25">SUM(R13:R24)</f>
        <v>0</v>
      </c>
      <c r="S25" s="53">
        <f t="shared" si="11"/>
        <v>0</v>
      </c>
      <c r="T25" s="53">
        <f t="shared" si="11"/>
        <v>0</v>
      </c>
      <c r="U25" s="53">
        <f t="shared" si="11"/>
        <v>0</v>
      </c>
      <c r="V25" s="53"/>
      <c r="W25" s="53">
        <f t="shared" si="11"/>
        <v>0</v>
      </c>
      <c r="X25" s="53">
        <f t="shared" si="11"/>
        <v>0</v>
      </c>
      <c r="Y25" s="53">
        <f t="shared" si="11"/>
        <v>0</v>
      </c>
      <c r="Z25" s="53">
        <f t="shared" si="11"/>
        <v>0</v>
      </c>
      <c r="AA25" s="53">
        <f>SUM(AA13:AA24)</f>
        <v>0</v>
      </c>
      <c r="AB25" s="53">
        <f>SUM(AB13:AB24)</f>
        <v>0</v>
      </c>
      <c r="AC25" s="53">
        <f>SUM(AC13:AC24)</f>
        <v>0</v>
      </c>
      <c r="AD25" s="53">
        <f>SUM(AD13:AD24)</f>
        <v>0</v>
      </c>
      <c r="AE25" s="53">
        <f>SUM(AE13:AE24)</f>
        <v>0</v>
      </c>
      <c r="AF25" s="51"/>
      <c r="AG25" s="51"/>
    </row>
    <row r="26" spans="1:31" ht="12.75">
      <c r="A26" s="40" t="s">
        <v>31</v>
      </c>
      <c r="B26" s="40"/>
      <c r="C26" s="41"/>
      <c r="D26" s="41">
        <f>D12+D25</f>
        <v>0</v>
      </c>
      <c r="E26" s="41">
        <f>E12+E25</f>
        <v>0</v>
      </c>
      <c r="F26" s="41">
        <f>F12+F25</f>
        <v>0</v>
      </c>
      <c r="G26" s="41">
        <f>G12+G25</f>
        <v>0</v>
      </c>
      <c r="H26" s="41">
        <f>H12+H25</f>
        <v>0</v>
      </c>
      <c r="I26" s="41">
        <f aca="true" t="shared" si="12" ref="I26:O26">I12+I25</f>
        <v>0</v>
      </c>
      <c r="J26" s="41">
        <f t="shared" si="12"/>
        <v>0</v>
      </c>
      <c r="K26" s="41">
        <f t="shared" si="12"/>
        <v>0</v>
      </c>
      <c r="L26" s="41">
        <f t="shared" si="12"/>
        <v>0</v>
      </c>
      <c r="M26" s="41">
        <f t="shared" si="12"/>
        <v>0</v>
      </c>
      <c r="N26" s="41">
        <f t="shared" si="12"/>
        <v>0</v>
      </c>
      <c r="O26" s="41">
        <f t="shared" si="12"/>
        <v>0</v>
      </c>
      <c r="P26" s="41" t="s">
        <v>31</v>
      </c>
      <c r="Q26" s="41"/>
      <c r="R26" s="41">
        <f>R12+R25</f>
        <v>0</v>
      </c>
      <c r="S26" s="41">
        <f>S12+S25</f>
        <v>0</v>
      </c>
      <c r="T26" s="41">
        <f>T12+T25</f>
        <v>0</v>
      </c>
      <c r="U26" s="41">
        <f>U12+U25</f>
        <v>0</v>
      </c>
      <c r="V26" s="41"/>
      <c r="W26" s="41">
        <f aca="true" t="shared" si="13" ref="W26:AE26">W12+W25</f>
        <v>0</v>
      </c>
      <c r="X26" s="41">
        <f t="shared" si="13"/>
        <v>0</v>
      </c>
      <c r="Y26" s="41">
        <f t="shared" si="13"/>
        <v>0</v>
      </c>
      <c r="Z26" s="41">
        <f t="shared" si="13"/>
        <v>0</v>
      </c>
      <c r="AA26" s="41">
        <f t="shared" si="13"/>
        <v>0</v>
      </c>
      <c r="AB26" s="41">
        <f t="shared" si="13"/>
        <v>0</v>
      </c>
      <c r="AC26" s="41">
        <f t="shared" si="13"/>
        <v>0</v>
      </c>
      <c r="AD26" s="77">
        <f t="shared" si="13"/>
        <v>0</v>
      </c>
      <c r="AE26" s="77">
        <f t="shared" si="13"/>
        <v>0</v>
      </c>
    </row>
    <row r="28" spans="16:31" ht="12.75">
      <c r="P28" s="45"/>
      <c r="Q28" s="45"/>
      <c r="R28" s="42"/>
      <c r="S28" s="42"/>
      <c r="T28" s="42"/>
      <c r="U28" s="42"/>
      <c r="V28" s="42"/>
      <c r="W28" s="42"/>
      <c r="X28" s="42"/>
      <c r="Y28" s="42"/>
      <c r="Z28" s="42"/>
      <c r="AA28" s="42"/>
      <c r="AB28" s="42"/>
      <c r="AC28" s="42"/>
      <c r="AD28" s="42"/>
      <c r="AE28" s="42"/>
    </row>
    <row r="29" spans="16:31" ht="12.75">
      <c r="P29" s="45"/>
      <c r="Q29" s="45"/>
      <c r="R29" s="43"/>
      <c r="S29" s="43"/>
      <c r="T29" s="43"/>
      <c r="U29" s="43"/>
      <c r="V29" s="43"/>
      <c r="W29" s="43"/>
      <c r="X29" s="43"/>
      <c r="Y29" s="43"/>
      <c r="Z29" s="43"/>
      <c r="AA29" s="43"/>
      <c r="AB29" s="43"/>
      <c r="AC29" s="43"/>
      <c r="AD29" s="43"/>
      <c r="AE29" s="43"/>
    </row>
    <row r="30" spans="16:31" ht="12.75">
      <c r="P30" s="46"/>
      <c r="Q30" s="46"/>
      <c r="R30" s="32"/>
      <c r="S30" s="32"/>
      <c r="T30" s="32"/>
      <c r="U30" s="32"/>
      <c r="V30" s="32"/>
      <c r="W30" s="32"/>
      <c r="X30" s="32"/>
      <c r="Y30" s="32"/>
      <c r="Z30" s="32"/>
      <c r="AA30" s="32"/>
      <c r="AB30" s="32"/>
      <c r="AC30" s="32"/>
      <c r="AD30" s="44"/>
      <c r="AE30" s="44"/>
    </row>
    <row r="31" spans="16:31" ht="12.75">
      <c r="P31" s="46"/>
      <c r="Q31" s="46"/>
      <c r="R31" s="32"/>
      <c r="S31" s="32"/>
      <c r="T31" s="32"/>
      <c r="U31" s="32"/>
      <c r="V31" s="32"/>
      <c r="W31" s="32"/>
      <c r="X31" s="32"/>
      <c r="Y31" s="32"/>
      <c r="Z31" s="32"/>
      <c r="AA31" s="32"/>
      <c r="AB31" s="32"/>
      <c r="AC31" s="32"/>
      <c r="AD31" s="44"/>
      <c r="AE31" s="44"/>
    </row>
    <row r="32" spans="16:31" ht="12.75">
      <c r="P32" s="46"/>
      <c r="Q32" s="46"/>
      <c r="R32" s="32"/>
      <c r="S32" s="32"/>
      <c r="T32" s="32"/>
      <c r="U32" s="32"/>
      <c r="V32" s="32"/>
      <c r="W32" s="32"/>
      <c r="X32" s="32"/>
      <c r="Y32" s="32"/>
      <c r="Z32" s="32"/>
      <c r="AA32" s="32"/>
      <c r="AB32" s="32"/>
      <c r="AC32" s="32"/>
      <c r="AD32" s="44"/>
      <c r="AE32" s="44"/>
    </row>
    <row r="33" spans="16:31" ht="12.75">
      <c r="P33" s="46"/>
      <c r="Q33" s="46"/>
      <c r="R33" s="32"/>
      <c r="S33" s="32"/>
      <c r="T33" s="32"/>
      <c r="U33" s="32"/>
      <c r="V33" s="32"/>
      <c r="W33" s="32"/>
      <c r="X33" s="32"/>
      <c r="Y33" s="32"/>
      <c r="Z33" s="32"/>
      <c r="AA33" s="32"/>
      <c r="AB33" s="32"/>
      <c r="AC33" s="32"/>
      <c r="AD33" s="44"/>
      <c r="AE33" s="44"/>
    </row>
    <row r="34" spans="16:31" ht="12.75">
      <c r="P34" s="46"/>
      <c r="Q34" s="46"/>
      <c r="R34" s="32"/>
      <c r="S34" s="32"/>
      <c r="T34" s="32"/>
      <c r="U34" s="32"/>
      <c r="V34" s="32"/>
      <c r="W34" s="32"/>
      <c r="X34" s="32"/>
      <c r="Y34" s="32"/>
      <c r="Z34" s="32"/>
      <c r="AA34" s="32"/>
      <c r="AB34" s="32"/>
      <c r="AC34" s="32"/>
      <c r="AD34" s="44"/>
      <c r="AE34" s="44"/>
    </row>
    <row r="89" spans="1:4" ht="12.75">
      <c r="A89" s="21"/>
      <c r="B89" s="21"/>
      <c r="C89" s="21"/>
      <c r="D89" s="21"/>
    </row>
    <row r="90" spans="1:10" ht="12.75">
      <c r="A90" s="19"/>
      <c r="B90" s="19"/>
      <c r="C90" s="20"/>
      <c r="D90" s="20"/>
      <c r="F90" s="21"/>
      <c r="G90" s="21"/>
      <c r="H90" s="21"/>
      <c r="I90" s="21"/>
      <c r="J90" s="21"/>
    </row>
    <row r="91" spans="1:10" ht="12.75">
      <c r="A91" s="19"/>
      <c r="B91" s="19"/>
      <c r="C91" s="20"/>
      <c r="D91" s="20"/>
      <c r="F91" s="35"/>
      <c r="G91" s="35"/>
      <c r="H91" s="35"/>
      <c r="I91" s="35"/>
      <c r="J91" s="35"/>
    </row>
    <row r="92" spans="1:10" ht="12.75">
      <c r="A92" s="59"/>
      <c r="B92" s="19"/>
      <c r="C92" s="20"/>
      <c r="D92" s="20"/>
      <c r="F92" s="35"/>
      <c r="G92" s="35"/>
      <c r="H92" s="35"/>
      <c r="I92" s="35"/>
      <c r="J92" s="35"/>
    </row>
    <row r="93" spans="1:10" ht="12.75">
      <c r="A93" s="19"/>
      <c r="B93" s="19"/>
      <c r="C93" s="20"/>
      <c r="D93" s="20"/>
      <c r="F93" s="35"/>
      <c r="G93" s="35"/>
      <c r="H93" s="35"/>
      <c r="I93" s="35"/>
      <c r="J93" s="35"/>
    </row>
    <row r="94" spans="1:4" ht="12.75">
      <c r="A94" s="19"/>
      <c r="B94" s="19"/>
      <c r="C94" s="20"/>
      <c r="D94" s="20"/>
    </row>
    <row r="95" spans="1:2" ht="12.75">
      <c r="A95" s="57"/>
      <c r="B95" s="57"/>
    </row>
    <row r="97" spans="1:10" ht="12.75">
      <c r="A97" s="21"/>
      <c r="B97" s="21"/>
      <c r="C97" s="21"/>
      <c r="D97" s="21"/>
      <c r="E97" s="21"/>
      <c r="F97" s="21"/>
      <c r="G97" s="21"/>
      <c r="H97" s="21"/>
      <c r="I97" s="21"/>
      <c r="J97" s="21"/>
    </row>
    <row r="98" spans="1:10" ht="12.75">
      <c r="A98" s="19"/>
      <c r="B98" s="36"/>
      <c r="C98" s="20"/>
      <c r="D98" s="20"/>
      <c r="E98" s="36"/>
      <c r="F98" s="20"/>
      <c r="G98" s="20"/>
      <c r="H98" s="20"/>
      <c r="I98" s="20"/>
      <c r="J98" s="20"/>
    </row>
    <row r="99" spans="1:10" ht="12.75" hidden="1">
      <c r="A99" s="1">
        <f>IF(Info!$F$26="Pension",1,IF(Info!$F$26="NPS",2,0))</f>
        <v>0</v>
      </c>
      <c r="B99" s="36"/>
      <c r="C99" s="20"/>
      <c r="D99" s="20"/>
      <c r="E99" s="36"/>
      <c r="F99" s="20"/>
      <c r="G99" s="20"/>
      <c r="H99" s="20"/>
      <c r="I99" s="20"/>
      <c r="J99" s="20"/>
    </row>
    <row r="100" spans="1:10" ht="12.75" hidden="1">
      <c r="A100" s="19"/>
      <c r="B100" s="20"/>
      <c r="C100" s="20"/>
      <c r="D100" s="20"/>
      <c r="E100" s="20"/>
      <c r="F100" s="20"/>
      <c r="G100" s="20"/>
      <c r="H100" s="20"/>
      <c r="I100" s="20"/>
      <c r="J100" s="20"/>
    </row>
    <row r="101" spans="1:13" ht="12.75" hidden="1">
      <c r="A101" s="18" t="s">
        <v>4</v>
      </c>
      <c r="B101" s="3" t="s">
        <v>38</v>
      </c>
      <c r="C101" s="3">
        <v>11</v>
      </c>
      <c r="D101" s="3">
        <v>12</v>
      </c>
      <c r="E101" s="47"/>
      <c r="F101" s="37"/>
      <c r="G101" s="37"/>
      <c r="H101" s="37"/>
      <c r="I101" s="37"/>
      <c r="J101" s="37"/>
      <c r="K101" s="37"/>
      <c r="L101" s="37"/>
      <c r="M101" s="38"/>
    </row>
    <row r="102" spans="1:13" ht="12.75" hidden="1">
      <c r="A102" s="11">
        <v>44866</v>
      </c>
      <c r="B102" s="2"/>
      <c r="C102" s="23">
        <v>0.3892</v>
      </c>
      <c r="D102" s="23">
        <v>0.0744</v>
      </c>
      <c r="E102" s="39"/>
      <c r="F102" s="36"/>
      <c r="G102" s="36"/>
      <c r="H102" s="36"/>
      <c r="I102" s="36"/>
      <c r="J102" s="36"/>
      <c r="K102" s="20"/>
      <c r="L102" s="36"/>
      <c r="M102" s="36"/>
    </row>
    <row r="103" spans="1:13" ht="12.75" hidden="1">
      <c r="A103" s="11">
        <v>44896</v>
      </c>
      <c r="B103" s="2"/>
      <c r="C103" s="23">
        <v>0.3892</v>
      </c>
      <c r="D103" s="23">
        <v>0.0744</v>
      </c>
      <c r="E103" s="39"/>
      <c r="F103" s="36"/>
      <c r="G103" s="36"/>
      <c r="H103" s="36"/>
      <c r="I103" s="36"/>
      <c r="J103" s="36"/>
      <c r="K103" s="20"/>
      <c r="L103" s="36"/>
      <c r="M103" s="36"/>
    </row>
    <row r="104" spans="1:13" ht="12.75" hidden="1">
      <c r="A104" s="11">
        <v>44927</v>
      </c>
      <c r="B104" s="2"/>
      <c r="C104" s="23">
        <v>0.3892</v>
      </c>
      <c r="D104" s="23">
        <v>0.0744</v>
      </c>
      <c r="E104" s="39"/>
      <c r="F104" s="36"/>
      <c r="G104" s="36"/>
      <c r="H104" s="36"/>
      <c r="I104" s="36"/>
      <c r="J104" s="36"/>
      <c r="K104" s="20"/>
      <c r="L104" s="36"/>
      <c r="M104" s="36"/>
    </row>
    <row r="105" spans="1:13" ht="12.75" hidden="1">
      <c r="A105" s="11">
        <v>44958</v>
      </c>
      <c r="B105" s="2"/>
      <c r="C105" s="23">
        <v>0.4116</v>
      </c>
      <c r="D105" s="23">
        <v>0.094</v>
      </c>
      <c r="E105" s="39"/>
      <c r="F105" s="36"/>
      <c r="G105" s="36"/>
      <c r="H105" s="36"/>
      <c r="I105" s="36"/>
      <c r="J105" s="36"/>
      <c r="K105" s="20"/>
      <c r="L105" s="36"/>
      <c r="M105" s="36"/>
    </row>
    <row r="106" spans="1:13" ht="12.75" hidden="1">
      <c r="A106" s="11">
        <v>44986</v>
      </c>
      <c r="B106" s="2"/>
      <c r="C106" s="23">
        <v>0.4116</v>
      </c>
      <c r="D106" s="23">
        <v>0.094</v>
      </c>
      <c r="E106" s="39"/>
      <c r="F106" s="36"/>
      <c r="G106" s="36"/>
      <c r="H106" s="36"/>
      <c r="I106" s="36"/>
      <c r="J106" s="36"/>
      <c r="K106" s="20"/>
      <c r="L106" s="36"/>
      <c r="M106" s="36"/>
    </row>
    <row r="107" spans="1:13" ht="12.75" hidden="1">
      <c r="A107" s="11">
        <v>45017</v>
      </c>
      <c r="B107" s="2"/>
      <c r="C107" s="23">
        <v>0.4116</v>
      </c>
      <c r="D107" s="23">
        <v>0.094</v>
      </c>
      <c r="E107" s="39"/>
      <c r="F107" s="36"/>
      <c r="G107" s="36"/>
      <c r="H107" s="36"/>
      <c r="I107" s="36"/>
      <c r="J107" s="36"/>
      <c r="K107" s="20"/>
      <c r="L107" s="36"/>
      <c r="M107" s="36"/>
    </row>
    <row r="108" spans="1:13" ht="12.75" hidden="1">
      <c r="A108" s="11">
        <v>45047</v>
      </c>
      <c r="B108" s="2"/>
      <c r="C108" s="23">
        <v>0.4172</v>
      </c>
      <c r="D108" s="23">
        <v>0.099</v>
      </c>
      <c r="E108" s="39"/>
      <c r="F108" s="36"/>
      <c r="G108" s="36"/>
      <c r="H108" s="36"/>
      <c r="I108" s="36"/>
      <c r="J108" s="36"/>
      <c r="K108" s="20"/>
      <c r="L108" s="36"/>
      <c r="M108" s="36"/>
    </row>
    <row r="109" spans="1:13" ht="12.75" hidden="1">
      <c r="A109" s="11">
        <v>45078</v>
      </c>
      <c r="B109" s="2"/>
      <c r="C109" s="23">
        <v>0.4172</v>
      </c>
      <c r="D109" s="23">
        <v>0.099</v>
      </c>
      <c r="E109" s="39"/>
      <c r="F109" s="36"/>
      <c r="G109" s="36"/>
      <c r="H109" s="36"/>
      <c r="I109" s="36"/>
      <c r="J109" s="36"/>
      <c r="K109" s="20"/>
      <c r="L109" s="36"/>
      <c r="M109" s="36"/>
    </row>
    <row r="110" spans="1:13" ht="12.75" hidden="1">
      <c r="A110" s="11">
        <v>45108</v>
      </c>
      <c r="B110" s="2"/>
      <c r="C110" s="23">
        <v>0.4172</v>
      </c>
      <c r="D110" s="23">
        <v>0.099</v>
      </c>
      <c r="E110" s="39"/>
      <c r="F110" s="36"/>
      <c r="G110" s="36"/>
      <c r="H110" s="36"/>
      <c r="I110" s="36"/>
      <c r="J110" s="36"/>
      <c r="K110" s="20"/>
      <c r="L110" s="36"/>
      <c r="M110" s="36"/>
    </row>
    <row r="111" spans="1:13" ht="12.75" hidden="1">
      <c r="A111" s="11">
        <v>45139</v>
      </c>
      <c r="B111" s="2"/>
      <c r="C111" s="23">
        <v>0.4424</v>
      </c>
      <c r="D111" s="23">
        <v>0.1207</v>
      </c>
      <c r="E111" s="39"/>
      <c r="F111" s="36"/>
      <c r="G111" s="36"/>
      <c r="H111" s="36"/>
      <c r="I111" s="36"/>
      <c r="J111" s="36"/>
      <c r="K111" s="20"/>
      <c r="L111" s="36"/>
      <c r="M111" s="36"/>
    </row>
    <row r="112" spans="1:13" ht="12.75" hidden="1">
      <c r="A112" s="11">
        <v>45170</v>
      </c>
      <c r="B112" s="2"/>
      <c r="C112" s="23">
        <v>0.4424</v>
      </c>
      <c r="D112" s="23">
        <v>0.1207</v>
      </c>
      <c r="E112" s="39"/>
      <c r="F112" s="36"/>
      <c r="G112" s="36"/>
      <c r="H112" s="36"/>
      <c r="I112" s="36"/>
      <c r="J112" s="36"/>
      <c r="K112" s="20"/>
      <c r="L112" s="36"/>
      <c r="M112" s="36"/>
    </row>
    <row r="113" spans="1:13" ht="12.75" hidden="1">
      <c r="A113" s="11">
        <v>45200</v>
      </c>
      <c r="B113" s="2"/>
      <c r="C113" s="23">
        <v>0.4424</v>
      </c>
      <c r="D113" s="23">
        <v>0.1207</v>
      </c>
      <c r="E113" s="39"/>
      <c r="F113" s="36"/>
      <c r="G113" s="36"/>
      <c r="H113" s="36"/>
      <c r="I113" s="36"/>
      <c r="J113" s="36"/>
      <c r="K113" s="20"/>
      <c r="L113" s="36"/>
      <c r="M113" s="36"/>
    </row>
    <row r="114" spans="1:13" ht="12.75" hidden="1">
      <c r="A114" s="11">
        <v>45231</v>
      </c>
      <c r="B114" s="2"/>
      <c r="C114" s="23">
        <v>0.4851</v>
      </c>
      <c r="D114" s="23">
        <v>0.1577</v>
      </c>
      <c r="E114" s="39"/>
      <c r="F114" s="36"/>
      <c r="G114" s="36"/>
      <c r="H114" s="36"/>
      <c r="I114" s="36"/>
      <c r="J114" s="36"/>
      <c r="K114" s="20"/>
      <c r="L114" s="36"/>
      <c r="M114" s="36"/>
    </row>
    <row r="115" spans="1:13" ht="12.75" hidden="1">
      <c r="A115" s="11">
        <v>45261</v>
      </c>
      <c r="B115" s="2"/>
      <c r="C115" s="23">
        <v>0.4851</v>
      </c>
      <c r="D115" s="23">
        <v>0.1577</v>
      </c>
      <c r="E115" s="39"/>
      <c r="F115" s="36"/>
      <c r="G115" s="36"/>
      <c r="H115" s="36"/>
      <c r="I115" s="36"/>
      <c r="J115" s="36"/>
      <c r="K115" s="20"/>
      <c r="L115" s="36"/>
      <c r="M115" s="36"/>
    </row>
    <row r="116" spans="1:13" ht="12.75" hidden="1">
      <c r="A116" s="11">
        <v>45292</v>
      </c>
      <c r="B116" s="2"/>
      <c r="C116" s="23">
        <v>0.4851</v>
      </c>
      <c r="D116" s="23">
        <v>0.1577</v>
      </c>
      <c r="E116" s="39"/>
      <c r="F116" s="36"/>
      <c r="G116" s="36"/>
      <c r="H116" s="36"/>
      <c r="I116" s="36"/>
      <c r="J116" s="36"/>
      <c r="K116" s="20"/>
      <c r="L116" s="36"/>
      <c r="M116" s="36"/>
    </row>
    <row r="117" spans="1:13" ht="12.75" hidden="1">
      <c r="A117" s="11">
        <v>45323</v>
      </c>
      <c r="B117" s="2"/>
      <c r="C117" s="23">
        <v>0.4851</v>
      </c>
      <c r="D117" s="23">
        <v>0.1573</v>
      </c>
      <c r="E117" s="39"/>
      <c r="F117" s="36"/>
      <c r="G117" s="36"/>
      <c r="H117" s="36"/>
      <c r="I117" s="36"/>
      <c r="J117" s="36"/>
      <c r="K117" s="20"/>
      <c r="L117" s="36"/>
      <c r="M117" s="36"/>
    </row>
    <row r="118" spans="1:13" ht="12.75" hidden="1">
      <c r="A118" s="11">
        <v>45352</v>
      </c>
      <c r="B118" s="2"/>
      <c r="C118" s="23">
        <v>0.4851</v>
      </c>
      <c r="D118" s="23">
        <v>0.1573</v>
      </c>
      <c r="E118" s="39"/>
      <c r="F118" s="36"/>
      <c r="G118" s="36"/>
      <c r="H118" s="36"/>
      <c r="I118" s="36"/>
      <c r="J118" s="36"/>
      <c r="K118" s="20"/>
      <c r="L118" s="36"/>
      <c r="M118" s="36"/>
    </row>
  </sheetData>
  <sheetProtection password="C50D" sheet="1"/>
  <mergeCells count="30">
    <mergeCell ref="C5:C6"/>
    <mergeCell ref="P5:P6"/>
    <mergeCell ref="AD5:AE5"/>
    <mergeCell ref="AA2:AE2"/>
    <mergeCell ref="AA3:AE3"/>
    <mergeCell ref="M4:O4"/>
    <mergeCell ref="AA4:AE4"/>
    <mergeCell ref="D3:E3"/>
    <mergeCell ref="T4:Y4"/>
    <mergeCell ref="F3:K3"/>
    <mergeCell ref="A5:A6"/>
    <mergeCell ref="D5:O5"/>
    <mergeCell ref="B5:B6"/>
    <mergeCell ref="Q5:Q6"/>
    <mergeCell ref="R5:AC5"/>
    <mergeCell ref="R4:S4"/>
    <mergeCell ref="D4:E4"/>
    <mergeCell ref="A1:C4"/>
    <mergeCell ref="D1:O1"/>
    <mergeCell ref="F4:K4"/>
    <mergeCell ref="R1:AE1"/>
    <mergeCell ref="T3:Y3"/>
    <mergeCell ref="R3:S3"/>
    <mergeCell ref="P1:Q4"/>
    <mergeCell ref="D2:E2"/>
    <mergeCell ref="R2:S2"/>
    <mergeCell ref="M2:O2"/>
    <mergeCell ref="M3:O3"/>
    <mergeCell ref="F2:K2"/>
    <mergeCell ref="T2:Y2"/>
  </mergeCells>
  <printOptions horizontalCentered="1"/>
  <pageMargins left="0.5" right="0.5" top="0.75" bottom="0.25" header="0.5" footer="0.5"/>
  <pageSetup horizontalDpi="600" verticalDpi="600" orientation="landscape" paperSize="9" r:id="rId2"/>
  <headerFooter alignWithMargins="0">
    <oddHeader>&amp;C&amp;"Arial,Bold Italic"&amp;12Fighting for wage revision and fighting against Banking Reforms are inseparable tasks.</oddHeader>
  </headerFooter>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Bank of Travancore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Radhakrishnan S</dc:creator>
  <cp:keywords/>
  <dc:description/>
  <cp:lastModifiedBy>Radhakrishnan</cp:lastModifiedBy>
  <cp:lastPrinted>2024-01-16T18:01:25Z</cp:lastPrinted>
  <dcterms:created xsi:type="dcterms:W3CDTF">2005-01-08T16:40:14Z</dcterms:created>
  <dcterms:modified xsi:type="dcterms:W3CDTF">2024-02-17T08:00:36Z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